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a.gregorova\Desktop\"/>
    </mc:Choice>
  </mc:AlternateContent>
  <bookViews>
    <workbookView xWindow="28680" yWindow="-120" windowWidth="19420" windowHeight="1102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Pol'!$A$1:$X$185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4" i="12" l="1"/>
  <c r="BA37" i="12"/>
  <c r="BA29" i="12"/>
  <c r="G9" i="12"/>
  <c r="G8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20" i="12"/>
  <c r="I51" i="1" s="1"/>
  <c r="M20" i="12"/>
  <c r="V20" i="12"/>
  <c r="G21" i="12"/>
  <c r="I21" i="12"/>
  <c r="I20" i="12" s="1"/>
  <c r="K21" i="12"/>
  <c r="K20" i="12" s="1"/>
  <c r="M21" i="12"/>
  <c r="O21" i="12"/>
  <c r="O20" i="12" s="1"/>
  <c r="Q21" i="12"/>
  <c r="Q20" i="12" s="1"/>
  <c r="V21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Q41" i="12"/>
  <c r="G42" i="12"/>
  <c r="M42" i="12" s="1"/>
  <c r="I42" i="12"/>
  <c r="K42" i="12"/>
  <c r="O42" i="12"/>
  <c r="O41" i="12" s="1"/>
  <c r="Q42" i="12"/>
  <c r="V42" i="12"/>
  <c r="G45" i="12"/>
  <c r="M45" i="12" s="1"/>
  <c r="I45" i="12"/>
  <c r="K45" i="12"/>
  <c r="O45" i="12"/>
  <c r="Q45" i="12"/>
  <c r="V45" i="12"/>
  <c r="G47" i="12"/>
  <c r="M47" i="12" s="1"/>
  <c r="I47" i="12"/>
  <c r="K47" i="12"/>
  <c r="K41" i="12" s="1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K50" i="12" s="1"/>
  <c r="O51" i="12"/>
  <c r="Q51" i="12"/>
  <c r="V51" i="12"/>
  <c r="V50" i="12" s="1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59" i="12"/>
  <c r="M59" i="12" s="1"/>
  <c r="I59" i="12"/>
  <c r="K59" i="12"/>
  <c r="K58" i="12" s="1"/>
  <c r="O59" i="12"/>
  <c r="O58" i="12" s="1"/>
  <c r="Q59" i="12"/>
  <c r="V59" i="12"/>
  <c r="G62" i="12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K66" i="12"/>
  <c r="O66" i="12"/>
  <c r="Q66" i="12"/>
  <c r="G67" i="12"/>
  <c r="G66" i="12" s="1"/>
  <c r="I56" i="1" s="1"/>
  <c r="I67" i="12"/>
  <c r="I66" i="12" s="1"/>
  <c r="K67" i="12"/>
  <c r="M67" i="12"/>
  <c r="M66" i="12" s="1"/>
  <c r="O67" i="12"/>
  <c r="Q67" i="12"/>
  <c r="V67" i="12"/>
  <c r="V66" i="12" s="1"/>
  <c r="G69" i="12"/>
  <c r="I57" i="1" s="1"/>
  <c r="G70" i="12"/>
  <c r="M70" i="12" s="1"/>
  <c r="M69" i="12" s="1"/>
  <c r="I70" i="12"/>
  <c r="I69" i="12" s="1"/>
  <c r="K70" i="12"/>
  <c r="K69" i="12" s="1"/>
  <c r="O70" i="12"/>
  <c r="O69" i="12" s="1"/>
  <c r="Q70" i="12"/>
  <c r="Q69" i="12" s="1"/>
  <c r="V70" i="12"/>
  <c r="V69" i="12" s="1"/>
  <c r="G71" i="12"/>
  <c r="I58" i="1" s="1"/>
  <c r="G72" i="12"/>
  <c r="I72" i="12"/>
  <c r="K72" i="12"/>
  <c r="M72" i="12"/>
  <c r="O72" i="12"/>
  <c r="Q72" i="12"/>
  <c r="V72" i="12"/>
  <c r="V71" i="12" s="1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9" i="12"/>
  <c r="I79" i="12"/>
  <c r="K79" i="12"/>
  <c r="M79" i="12"/>
  <c r="O79" i="12"/>
  <c r="Q79" i="12"/>
  <c r="V79" i="12"/>
  <c r="G82" i="12"/>
  <c r="G78" i="12" s="1"/>
  <c r="I59" i="1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90" i="12"/>
  <c r="M90" i="12" s="1"/>
  <c r="I90" i="12"/>
  <c r="K90" i="12"/>
  <c r="O90" i="12"/>
  <c r="Q90" i="12"/>
  <c r="V90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Q110" i="12"/>
  <c r="V110" i="12"/>
  <c r="G114" i="12"/>
  <c r="M114" i="12" s="1"/>
  <c r="I114" i="12"/>
  <c r="K114" i="12"/>
  <c r="O114" i="12"/>
  <c r="Q114" i="12"/>
  <c r="V114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O105" i="12" s="1"/>
  <c r="Q121" i="12"/>
  <c r="V121" i="12"/>
  <c r="G123" i="12"/>
  <c r="M123" i="12" s="1"/>
  <c r="I123" i="12"/>
  <c r="K123" i="12"/>
  <c r="O123" i="12"/>
  <c r="Q123" i="12"/>
  <c r="V123" i="12"/>
  <c r="G126" i="12"/>
  <c r="I126" i="12"/>
  <c r="K126" i="12"/>
  <c r="M126" i="12"/>
  <c r="O126" i="12"/>
  <c r="Q126" i="12"/>
  <c r="V126" i="12"/>
  <c r="G129" i="12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1" i="12"/>
  <c r="M141" i="12" s="1"/>
  <c r="I141" i="12"/>
  <c r="I140" i="12" s="1"/>
  <c r="K141" i="12"/>
  <c r="O141" i="12"/>
  <c r="Q141" i="12"/>
  <c r="V141" i="12"/>
  <c r="G144" i="12"/>
  <c r="M144" i="12" s="1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51" i="12"/>
  <c r="M151" i="12" s="1"/>
  <c r="I151" i="12"/>
  <c r="K151" i="12"/>
  <c r="K150" i="12" s="1"/>
  <c r="O151" i="12"/>
  <c r="Q151" i="12"/>
  <c r="V151" i="12"/>
  <c r="G153" i="12"/>
  <c r="M153" i="12" s="1"/>
  <c r="I153" i="12"/>
  <c r="K153" i="12"/>
  <c r="O153" i="12"/>
  <c r="O150" i="12" s="1"/>
  <c r="Q153" i="12"/>
  <c r="V153" i="12"/>
  <c r="G159" i="12"/>
  <c r="I159" i="12"/>
  <c r="K159" i="12"/>
  <c r="O159" i="12"/>
  <c r="Q159" i="12"/>
  <c r="V159" i="12"/>
  <c r="G161" i="12"/>
  <c r="I64" i="1" s="1"/>
  <c r="Q161" i="12"/>
  <c r="G162" i="12"/>
  <c r="I162" i="12"/>
  <c r="I161" i="12" s="1"/>
  <c r="K162" i="12"/>
  <c r="K161" i="12" s="1"/>
  <c r="M162" i="12"/>
  <c r="M161" i="12" s="1"/>
  <c r="O162" i="12"/>
  <c r="O161" i="12" s="1"/>
  <c r="Q162" i="12"/>
  <c r="V162" i="12"/>
  <c r="V161" i="12" s="1"/>
  <c r="G164" i="12"/>
  <c r="M164" i="12" s="1"/>
  <c r="I164" i="12"/>
  <c r="K164" i="12"/>
  <c r="K163" i="12" s="1"/>
  <c r="O164" i="12"/>
  <c r="Q164" i="12"/>
  <c r="V164" i="12"/>
  <c r="V163" i="12" s="1"/>
  <c r="G165" i="12"/>
  <c r="M165" i="12" s="1"/>
  <c r="I165" i="12"/>
  <c r="K165" i="12"/>
  <c r="O165" i="12"/>
  <c r="O163" i="12" s="1"/>
  <c r="Q165" i="12"/>
  <c r="V165" i="12"/>
  <c r="G167" i="12"/>
  <c r="G166" i="12" s="1"/>
  <c r="I66" i="1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V166" i="12" s="1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3" i="12"/>
  <c r="G172" i="12" s="1"/>
  <c r="I67" i="1" s="1"/>
  <c r="I19" i="1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AE184" i="12"/>
  <c r="F42" i="1" s="1"/>
  <c r="I20" i="1"/>
  <c r="H40" i="1"/>
  <c r="Q172" i="12" l="1"/>
  <c r="AF184" i="12"/>
  <c r="O172" i="12"/>
  <c r="M173" i="12"/>
  <c r="M172" i="12" s="1"/>
  <c r="Q166" i="12"/>
  <c r="G125" i="12"/>
  <c r="I61" i="1" s="1"/>
  <c r="G58" i="12"/>
  <c r="I55" i="1" s="1"/>
  <c r="M41" i="12"/>
  <c r="O24" i="12"/>
  <c r="M9" i="12"/>
  <c r="F39" i="1"/>
  <c r="O166" i="12"/>
  <c r="M167" i="12"/>
  <c r="M166" i="12" s="1"/>
  <c r="V150" i="12"/>
  <c r="V140" i="12"/>
  <c r="Q125" i="12"/>
  <c r="Q105" i="12"/>
  <c r="O71" i="12"/>
  <c r="K71" i="12"/>
  <c r="Q58" i="12"/>
  <c r="O50" i="12"/>
  <c r="G41" i="12"/>
  <c r="I53" i="1" s="1"/>
  <c r="I24" i="12"/>
  <c r="K8" i="12"/>
  <c r="F41" i="1"/>
  <c r="M71" i="12"/>
  <c r="I172" i="12"/>
  <c r="V125" i="12"/>
  <c r="Q78" i="12"/>
  <c r="V58" i="12"/>
  <c r="V24" i="12"/>
  <c r="K166" i="12"/>
  <c r="O125" i="12"/>
  <c r="I163" i="12"/>
  <c r="I150" i="12"/>
  <c r="Q140" i="12"/>
  <c r="O140" i="12"/>
  <c r="K125" i="12"/>
  <c r="K105" i="12"/>
  <c r="I105" i="12"/>
  <c r="V78" i="12"/>
  <c r="O78" i="12"/>
  <c r="I71" i="12"/>
  <c r="I50" i="12"/>
  <c r="V41" i="12"/>
  <c r="I8" i="12"/>
  <c r="K172" i="12"/>
  <c r="V172" i="12"/>
  <c r="I166" i="12"/>
  <c r="G163" i="12"/>
  <c r="I65" i="1" s="1"/>
  <c r="I18" i="1" s="1"/>
  <c r="G105" i="12"/>
  <c r="I60" i="1" s="1"/>
  <c r="I17" i="1" s="1"/>
  <c r="K78" i="12"/>
  <c r="G50" i="12"/>
  <c r="I54" i="1" s="1"/>
  <c r="Q24" i="12"/>
  <c r="V8" i="12"/>
  <c r="I58" i="12"/>
  <c r="I50" i="1"/>
  <c r="I125" i="12"/>
  <c r="Q163" i="12"/>
  <c r="G150" i="12"/>
  <c r="I63" i="1" s="1"/>
  <c r="Q150" i="12"/>
  <c r="K140" i="12"/>
  <c r="M140" i="12"/>
  <c r="V105" i="12"/>
  <c r="I78" i="12"/>
  <c r="Q71" i="12"/>
  <c r="Q50" i="12"/>
  <c r="I41" i="12"/>
  <c r="K24" i="12"/>
  <c r="Q8" i="12"/>
  <c r="O8" i="12"/>
  <c r="M50" i="12"/>
  <c r="M105" i="12"/>
  <c r="M8" i="12"/>
  <c r="M24" i="12"/>
  <c r="M163" i="12"/>
  <c r="M159" i="12"/>
  <c r="M150" i="12" s="1"/>
  <c r="G140" i="12"/>
  <c r="I62" i="1" s="1"/>
  <c r="G24" i="12"/>
  <c r="I52" i="1" s="1"/>
  <c r="I16" i="1" s="1"/>
  <c r="M129" i="12"/>
  <c r="M125" i="12" s="1"/>
  <c r="M82" i="12"/>
  <c r="M78" i="12" s="1"/>
  <c r="M62" i="12"/>
  <c r="M58" i="12" s="1"/>
  <c r="J28" i="1"/>
  <c r="J26" i="1"/>
  <c r="G38" i="1"/>
  <c r="F38" i="1"/>
  <c r="J23" i="1"/>
  <c r="J24" i="1"/>
  <c r="J25" i="1"/>
  <c r="J27" i="1"/>
  <c r="E24" i="1"/>
  <c r="E26" i="1"/>
  <c r="I68" i="1" l="1"/>
  <c r="J60" i="1" s="1"/>
  <c r="G42" i="1"/>
  <c r="G41" i="1"/>
  <c r="H41" i="1" s="1"/>
  <c r="I41" i="1" s="1"/>
  <c r="G39" i="1"/>
  <c r="G43" i="1" s="1"/>
  <c r="G25" i="1" s="1"/>
  <c r="A25" i="1" s="1"/>
  <c r="A26" i="1" s="1"/>
  <c r="G26" i="1" s="1"/>
  <c r="G184" i="12"/>
  <c r="F43" i="1"/>
  <c r="G23" i="1" s="1"/>
  <c r="I21" i="1"/>
  <c r="J57" i="1"/>
  <c r="J54" i="1"/>
  <c r="J62" i="1" l="1"/>
  <c r="J63" i="1"/>
  <c r="J51" i="1"/>
  <c r="J66" i="1"/>
  <c r="J53" i="1"/>
  <c r="J61" i="1"/>
  <c r="J67" i="1"/>
  <c r="J59" i="1"/>
  <c r="J50" i="1"/>
  <c r="J64" i="1"/>
  <c r="J52" i="1"/>
  <c r="G28" i="1"/>
  <c r="H42" i="1"/>
  <c r="I42" i="1" s="1"/>
  <c r="J65" i="1"/>
  <c r="J56" i="1"/>
  <c r="J55" i="1"/>
  <c r="J68" i="1" s="1"/>
  <c r="J58" i="1"/>
  <c r="H39" i="1"/>
  <c r="A23" i="1"/>
  <c r="A24" i="1" s="1"/>
  <c r="G24" i="1" s="1"/>
  <c r="A27" i="1" s="1"/>
  <c r="A29" i="1" s="1"/>
  <c r="G29" i="1" s="1"/>
  <c r="G27" i="1" s="1"/>
  <c r="I39" i="1" l="1"/>
  <c r="I43" i="1" s="1"/>
  <c r="H43" i="1"/>
  <c r="J39" i="1" l="1"/>
  <c r="J43" i="1" s="1"/>
  <c r="J41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<sst xmlns="http://schemas.openxmlformats.org/spreadsheetml/2006/main" count="994" uniqueCount="391">
  <si>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</si>
  <si>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</si>
  <si>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</si>
  <si>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</si>
  <si>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</si>
  <si>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</si>
  <si>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</si>
  <si>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</si>
  <si>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</si>
  <si>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</si>
  <si>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</si>
  <si>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</si>
  <si>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</si>
  <si>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</si>
  <si>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</si>
  <si>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</si>
  <si>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</si>
  <si>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</si>
  <si>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</si>
  <si>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</si>
  <si>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</si>
  <si>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</si>
  <si>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</si>
  <si>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</si>
  <si>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</si>
  <si>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</si>
  <si>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</si>
  <si>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</si>
  <si>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</si>
  <si>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</si>
  <si>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</si>
  <si>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</si>
  <si>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</si>
  <si>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</si>
  <si>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</si>
  <si>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</si>
  <si>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</si>
  <si>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</si>
  <si>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</si>
  <si>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</si>
  <si>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</si>
  <si>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</si>
  <si>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</si>
  <si>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</si>
  <si>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úpravy - propočet</t>
  </si>
  <si>
    <t>Kino</t>
  </si>
  <si>
    <t>Objekt:</t>
  </si>
  <si>
    <t>Rozpočet:</t>
  </si>
  <si>
    <t>ZO18/07</t>
  </si>
  <si>
    <t>Kino Nadsklepí, oprava ÚT a VZT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</si>
  <si>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</si>
  <si>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</si>
  <si>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</si>
  <si>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</si>
  <si>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</si>
  <si>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</si>
  <si>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</si>
  <si>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</si>
  <si>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</si>
  <si>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Stavební objekt</t>
  </si>
  <si>
    <t>Celkem za stavbu</t>
  </si>
  <si>
    <t>CZK</t>
  </si>
  <si>
    <t>Rekapitulace dílů</t>
  </si>
  <si>
    <t>Typ dílu</t>
  </si>
  <si>
    <t>34</t>
  </si>
  <si>
    <t>Stěny a příčky</t>
  </si>
  <si>
    <t>41</t>
  </si>
  <si>
    <t>Stropy a stropní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</si>
  <si>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</si>
  <si>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</si>
  <si>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</si>
  <si>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</si>
  <si>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</si>
  <si>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</si>
  <si>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</si>
  <si>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</si>
  <si>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</si>
  <si>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</si>
  <si>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</si>
  <si>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</si>
  <si>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</si>
  <si>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</si>
  <si>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</si>
  <si>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</si>
  <si>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</si>
  <si>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</si>
  <si>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775</t>
  </si>
  <si>
    <t>Podlahy vlysové a parketové</t>
  </si>
  <si>
    <t>783</t>
  </si>
  <si>
    <t>Nátěry</t>
  </si>
  <si>
    <t>784</t>
  </si>
  <si>
    <t>Malby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</si>
  <si>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</si>
  <si>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</si>
  <si>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</si>
  <si>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</si>
  <si>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</si>
  <si>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</si>
  <si>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</si>
  <si>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</si>
  <si>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</si>
  <si>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</si>
  <si>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</si>
  <si>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</si>
  <si>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</si>
  <si>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</si>
  <si>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</si>
  <si>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</si>
  <si>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</si>
  <si>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</si>
  <si>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</si>
  <si>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</si>
  <si>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</si>
  <si>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</si>
  <si>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</si>
  <si>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</si>
  <si>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</si>
  <si>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</si>
  <si>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</si>
  <si>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</si>
  <si>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</si>
  <si>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</si>
  <si>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</si>
  <si>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</si>
  <si>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</si>
  <si>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</si>
  <si>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</si>
  <si>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</si>
  <si>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</si>
  <si>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342263410R00</t>
  </si>
  <si>
    <t>Úpravy, doplňkové práce a příplatky pro sádrokartonové a sádrovláknité příčky doplňkové práce osazení revizních dvířek do 0,25 m2</t>
  </si>
  <si>
    <t>kus</t>
  </si>
  <si>
    <t>801-1</t>
  </si>
  <si>
    <t>RTS 21/ I</t>
  </si>
  <si>
    <t>RTS 18/ II</t>
  </si>
  <si>
    <t>Práce</t>
  </si>
  <si>
    <t>POL1_</t>
  </si>
  <si>
    <t>342263420R00</t>
  </si>
  <si>
    <t>Úpravy, doplňkové práce a příplatky pro sádrokartonové a sádrovláknité příčky doplňkové práce osazení revizních dvířek do 0,5 m2</t>
  </si>
  <si>
    <t>uzavření prostoru pod jevištěm na obou stranách sálu - osazení revizních dvířek 600/900mm : 2</t>
  </si>
  <si>
    <t>VV</t>
  </si>
  <si>
    <t>342266111RU9</t>
  </si>
  <si>
    <t>Předstěny opláštěné sádrokartonovými deskami obklad stěn sádrokartonem na ocelovou konstrukci z profilů CW 50 tloušťka desky 12, 5 mm, impregnovaná, bez izolace</t>
  </si>
  <si>
    <t>m2</t>
  </si>
  <si>
    <t>uzavření prostoru pod jevištěm na obou stranách sálu : 12,5*2</t>
  </si>
  <si>
    <t>R34-01</t>
  </si>
  <si>
    <t>Vyřezání otvorů 200/200mm do SDK konstrukcí</t>
  </si>
  <si>
    <t>ks</t>
  </si>
  <si>
    <t>Vlastní</t>
  </si>
  <si>
    <t>Indiv</t>
  </si>
  <si>
    <t>Částečné rozebrání obkladu při montáži SDK příček</t>
  </si>
  <si>
    <t>Agregovaná položka</t>
  </si>
  <si>
    <t>POL2_</t>
  </si>
  <si>
    <t>akustický obklad : 2</t>
  </si>
  <si>
    <t>Dvířka do sádrokartonu 200/200 s tlačným zámkem</t>
  </si>
  <si>
    <t>Specifikace</t>
  </si>
  <si>
    <t>POL3_</t>
  </si>
  <si>
    <t>R34-02</t>
  </si>
  <si>
    <t>Dvířka do sádrokartonu 600/900 s tlačným zámkem</t>
  </si>
  <si>
    <t>R41-01</t>
  </si>
  <si>
    <t>Podhled, 2úr. oc. rošt, Rigiton RL8/18 tl.12,5, s izol</t>
  </si>
  <si>
    <t>sál : 13,2*2,35</t>
  </si>
  <si>
    <t>SDK strop po provedení rozvodů MR : 15</t>
  </si>
  <si>
    <t>602016191R00</t>
  </si>
  <si>
    <t>Omítka stěn z hotových směsí Doplňkové práce pro omítky stěn z hotových směsí_x000D_
 penetrační nátěr stěn akrylátový</t>
  </si>
  <si>
    <t>po jednotlivých vrstvách</t>
  </si>
  <si>
    <t>SPI</t>
  </si>
  <si>
    <t>prostor pod hledištěm : 13,3*2,4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</si>
  <si>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</si>
  <si>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</si>
  <si>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</si>
  <si>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zakrytí plátna 16x6,5m : 16*6,5</t>
  </si>
  <si>
    <t>zakrytí dřevěné stěny 13,3x6,5m : 13,3*6,5</t>
  </si>
  <si>
    <t>612421637R00</t>
  </si>
  <si>
    <t>Omítky vnitřní stěn vápenné nebo vápenocementové v podlaží i ve schodišti štukové</t>
  </si>
  <si>
    <t>v prostoru za obložením sálu : 20</t>
  </si>
  <si>
    <t>612421221R00</t>
  </si>
  <si>
    <t>Oprava vnitřních vápenných omítek stěn v množství opravované plochy přes 5 do 10 %, hladkých</t>
  </si>
  <si>
    <t>801-4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</si>
  <si>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</si>
  <si>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</si>
  <si>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</si>
  <si>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612481211RT2</t>
  </si>
  <si>
    <t>Vyztužení povrchu vnitřních stěn sklotextilní síťovinou s dodávkou síťoviny a stěrkového tmelu</t>
  </si>
  <si>
    <t>941955004R00</t>
  </si>
  <si>
    <t>Lešení lehké pracovní pomocné pomocné, o výšce lešeňové podlahy přes 2,5 do 3,5 m</t>
  </si>
  <si>
    <t>800-3</t>
  </si>
  <si>
    <t>sál - SDK podhled : 13,2*2,35</t>
  </si>
  <si>
    <t>946941106RT4</t>
  </si>
  <si>
    <t>Montáž sestavy pojízdného hliníkového lešení (věže) plochy 2,5 x 0,85 m , pracovní výšky do 10,2 m</t>
  </si>
  <si>
    <t>sada</t>
  </si>
  <si>
    <t>6ks závěsů po stranách pódia - demontáž a zpětná montáž : 2</t>
  </si>
  <si>
    <t>946941196RT4</t>
  </si>
  <si>
    <t>Montáž sestavy pojízdného hliníkového lešení (věže) nájemné sestavy pojízdného hliníkového lešení (věže)_x000D_
 plochy 2,5 x 0,85 m , pracovní výšky do 10,2 m</t>
  </si>
  <si>
    <t>den</t>
  </si>
  <si>
    <t>6ks závěsů po stranách pódia - demontáž a zpětná montáž : 5</t>
  </si>
  <si>
    <t>946941806RT4</t>
  </si>
  <si>
    <t>Demontáž sestavy pojízdného hliníkového lešení (věže) plochy 2,5 x 0,85 m , pracovní výšky do 10,3 m</t>
  </si>
  <si>
    <t>R95-01</t>
  </si>
  <si>
    <t>Přepažení sálu</t>
  </si>
  <si>
    <t>12,5*5</t>
  </si>
  <si>
    <t>R95-02</t>
  </si>
  <si>
    <t>Vyčištění budov o výšce podlaží do 4m</t>
  </si>
  <si>
    <t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 Součástí je i čištění koberců a sedadel.</t>
  </si>
  <si>
    <t>POP</t>
  </si>
  <si>
    <t>úklid před předáním sálu : 25*12,5</t>
  </si>
  <si>
    <t>900      RT2</t>
  </si>
  <si>
    <t>HZS, Práce v tarifní třídě 5 (např. tesař)</t>
  </si>
  <si>
    <t>h</t>
  </si>
  <si>
    <t>Prav.M</t>
  </si>
  <si>
    <t>HZS</t>
  </si>
  <si>
    <t>POL10_</t>
  </si>
  <si>
    <t>demontáž a následně zpětná montáž 3 řad sedadel : 2*5</t>
  </si>
  <si>
    <t>963016151R00</t>
  </si>
  <si>
    <t>Demontáž sádrokartonových a sádrovláknitých podhledů z desek bez minerální izolace, na dvouúrovňovém křížovém roštu, 1x opláštěné tl. 12,5 mm</t>
  </si>
  <si>
    <t>801-3</t>
  </si>
  <si>
    <t>strop hlavního sálu : 13,2*2,35</t>
  </si>
  <si>
    <t>demontáž SDK stropu pro rozvody MR : 15</t>
  </si>
  <si>
    <t>970051160R00</t>
  </si>
  <si>
    <t>Jádrové vrtání, kruhové prostupy v železobetonu jádrové vrtání , do D 160 mm</t>
  </si>
  <si>
    <t>m</t>
  </si>
  <si>
    <t>otvor D150mm ve stropní žb konstrukci tl. 180mm : 0,18</t>
  </si>
  <si>
    <t>978013121R00</t>
  </si>
  <si>
    <t>Otlučení omítek vápenných nebo vápenocementových vnitřních s vyškrabáním spár, s očištěním zdiva stěn, v rozsahu do 10 %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</si>
  <si>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</si>
  <si>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</si>
  <si>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</si>
  <si>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Přesun hmot</t>
  </si>
  <si>
    <t>POL7_</t>
  </si>
  <si>
    <t>oborů 801, 803, 811 a 812</t>
  </si>
  <si>
    <t>R730-01</t>
  </si>
  <si>
    <t>Vytápění - dle samostatného rozpočtu</t>
  </si>
  <si>
    <t>kpl</t>
  </si>
  <si>
    <t>762341921R00</t>
  </si>
  <si>
    <t>Bednění a laťování střech vyřezání jednotlivých otvorů bez rozebrání krytiny_x000D_
 v bednění z prken tloušťky do 32 mm, plocha otvoru do 1 m2</t>
  </si>
  <si>
    <t>800-762</t>
  </si>
  <si>
    <t>vyřezání v podlaze jeviště otvorů 625/325mm, 8ks : 0,625*0,325*8</t>
  </si>
  <si>
    <t>762523922RT3</t>
  </si>
  <si>
    <t>Podlahy tesařské doplnění podlah bez polštářů s urovnáním násypu_x000D_
 plochy jednotlivě přes 0,25 do 1 m2, včetně dodávky prken hoblovaných, na sraz, tloušťky 24 mm</t>
  </si>
  <si>
    <t>zapravení stávajících prostupů VZT - pódium : 1</t>
  </si>
  <si>
    <t>998762202R00</t>
  </si>
  <si>
    <t>Přesun hmot pro konstrukce tesařské v objektech výšky do 12 m</t>
  </si>
  <si>
    <t>50 m vodorovně</t>
  </si>
  <si>
    <t>766414132R00</t>
  </si>
  <si>
    <t>Montáž obložení stěn, sloupů a pilířů o ploše do 5 m2, panely obkladovými, dýhovanými , velikosti přes 0,6 do 1,5 m2</t>
  </si>
  <si>
    <t>800-766</t>
  </si>
  <si>
    <t>zpětná montáž dřevěného akustického obkladu nad podestou - 2x : 7*0,9*2</t>
  </si>
  <si>
    <t>zpětná montáž krycí stěny kolem VZT jednotky : 10</t>
  </si>
  <si>
    <t>766410020RAI</t>
  </si>
  <si>
    <t xml:space="preserve">Obklad stěn palubkami a deskami z aglomer.dřeva pouze montáž, desky ve specifikaci,  </t>
  </si>
  <si>
    <t>AP-PSV</t>
  </si>
  <si>
    <t>obklad niky pro radiátory z desek OSB kotvených do oc. rámu : 2,5*0,7+6,6*0,7+3,4*0,7+2,5*0,5+6,6*0,5+3,4*0,58+0,5*0,7+0,5*0,7</t>
  </si>
  <si>
    <t>obložení v sále deskou OSB : (4,5*1+0,5*4,5)*2</t>
  </si>
  <si>
    <t>766900010RA0</t>
  </si>
  <si>
    <t>Demontáž obložení stěn, z panelů</t>
  </si>
  <si>
    <t>demontáž čelního obložení pódia : 2,5*0,7+6,6*0,7+3,7*0,7</t>
  </si>
  <si>
    <t>demontáž části obložení v sále na podestě - 2x : (4,5*1,06+4,5*0,5)*2</t>
  </si>
  <si>
    <t>demontáž dřevěného akustického obkladu nad podestou - 2x : 7*0,9*2</t>
  </si>
  <si>
    <t>rozebrání krycí stěny kolem VZT jednotky : 10</t>
  </si>
  <si>
    <t>R766-01</t>
  </si>
  <si>
    <t>Dřevěné obložení čela pódia</t>
  </si>
  <si>
    <t xml:space="preserve">dřevěné hranoly na ocelovém rámu - demontovatelné, : </t>
  </si>
  <si>
    <t xml:space="preserve">členěné na díly 2+5+2, hranoly z tvrdého dřeva 60/40mm, : </t>
  </si>
  <si>
    <t>nátěr lazurou : 2,5*0,7+6,6*0,7+3,4*0,7</t>
  </si>
  <si>
    <t>R766-02</t>
  </si>
  <si>
    <t>Demontáž reproduktorů zavěšených na konzolách</t>
  </si>
  <si>
    <t>v sále na podestě : 2</t>
  </si>
  <si>
    <t>R766-03</t>
  </si>
  <si>
    <t>Obklad z dřevěných kazet</t>
  </si>
  <si>
    <t>venkovní obklad v sále - stejný jako původní : (4,5*1,06+0,5*4,5)*2</t>
  </si>
  <si>
    <t>R766-04</t>
  </si>
  <si>
    <t>Osazení reproduktorů</t>
  </si>
  <si>
    <t>sál : 2</t>
  </si>
  <si>
    <t>607250361R</t>
  </si>
  <si>
    <t>deska dřevoštěpková třívrstvá pro prostředí vlhké; strana nebroušená; hrana rovná; tl = 25,0 mm</t>
  </si>
  <si>
    <t>SPCM</t>
  </si>
  <si>
    <t>obklad niky pro radiátory z desek OSB kotvených do oc. rámu : (2,5*0,7+6,6*0,7+3,4*0,7+2,5*0,5+6,6*0,5+3,4*0,58+0,5*0,7+0,5*0,7)*1,1</t>
  </si>
  <si>
    <t>998766202R00</t>
  </si>
  <si>
    <t>Přesun hmot pro konstrukce truhlářské v objektech výšky do 12 m</t>
  </si>
  <si>
    <t>767627101R00</t>
  </si>
  <si>
    <t>Montáž oken zdvojených doplňkové práce_x000D_
 montáž krycích ocelových lišt oboustranně, šroubováním</t>
  </si>
  <si>
    <t>800-767</t>
  </si>
  <si>
    <t>hliníková lišta nad hranou pódia : 2,5+6,6+3,4</t>
  </si>
  <si>
    <t>767995106R00</t>
  </si>
  <si>
    <t>Výroba a montáž atypických kovovových doplňků staveb hmotnosti přes 100 do 250 kg</t>
  </si>
  <si>
    <t>kg</t>
  </si>
  <si>
    <t>zpětná montáž krycí stěny kolem VZT jednotky - oc. konstrukce : 10*15</t>
  </si>
  <si>
    <t>767900090RAA</t>
  </si>
  <si>
    <t>Demontáž atypických ocelových konstrukcí hmotnosti do 50 kg/ kus</t>
  </si>
  <si>
    <t>vyřezání oc. nosné konstrukce pod pódiem : 10</t>
  </si>
  <si>
    <t>demontáž kovové lišty : 5</t>
  </si>
  <si>
    <t>rozebrání krycí stěny kolem VZT jednotky - oc. konstrukce : 10*15</t>
  </si>
  <si>
    <t>767990010RAC</t>
  </si>
  <si>
    <t>Ostatní atypické kovové prvky 10 - 50 kg/kus</t>
  </si>
  <si>
    <t xml:space="preserve">ocelový rám pod pódiem - z jeklů 50/50/3mm a 50/50/1,5mm : </t>
  </si>
  <si>
    <t>rozměr 2,5*0,7+6,6*0,7+3,4*0,7m : 350</t>
  </si>
  <si>
    <t xml:space="preserve">nosný rám v sále - z jeklů 50/50/3mm vč. kotvení do obvodové konstrukce : </t>
  </si>
  <si>
    <t>rozměr 4,5*1,06m : 200</t>
  </si>
  <si>
    <t>R767-01</t>
  </si>
  <si>
    <t>Lišta rohová Al L70/30/2mm</t>
  </si>
  <si>
    <t>R767-02</t>
  </si>
  <si>
    <t>Mřížky z tahokovu 750/200mm   D+M</t>
  </si>
  <si>
    <t>sál : 6</t>
  </si>
  <si>
    <t>998767202R00</t>
  </si>
  <si>
    <t>Přesun hmot pro kovové stavební doplňk. konstrukce v objektech výšky do 12 m</t>
  </si>
  <si>
    <t>775413121R00</t>
  </si>
  <si>
    <t>Podlahové soklíky nebo lišty dodávka včetně montáže připevněné vruty, dubové, 60/15 mm</t>
  </si>
  <si>
    <t>800-775</t>
  </si>
  <si>
    <t>bez základního nátěru</t>
  </si>
  <si>
    <t>výměna lamelové podlahy pódia - stejný materiál jako původní : 100</t>
  </si>
  <si>
    <t>775411820R00</t>
  </si>
  <si>
    <t>Demontáž soklíků nebo lišt dřevěných připevňovaných vruty</t>
  </si>
  <si>
    <t>výměna lamelové podlahy pódia : 100</t>
  </si>
  <si>
    <t>775541100R00</t>
  </si>
  <si>
    <t xml:space="preserve">Položení podlah lamelových plovoucích se zámkovým spojem_x000D_
 </t>
  </si>
  <si>
    <t>RTS 19/ I</t>
  </si>
  <si>
    <t>výměna lamelové podlahy pódia : 98</t>
  </si>
  <si>
    <t>775561805R00</t>
  </si>
  <si>
    <t>Demontáž podlah lamelových (plovoucích) se zámkovým spojem</t>
  </si>
  <si>
    <t>laminátových, dýhovaných, dřevěných, korkových, vinylových, PVC, linoleových.</t>
  </si>
  <si>
    <t>611513707R</t>
  </si>
  <si>
    <t>dílec podlahový 1-lamela; š = 187,0 mm; l = 2 420,0 mm; tl. 15,0 mm; dub; typ cosenza; třída country; spoj zámkový; nášlap dřevo; tl. 3,60 mm; povrch. úprava lak; mat; pokládka plovoucí způsob</t>
  </si>
  <si>
    <t>výměna lamelové podlahy pódia : 98*1,1</t>
  </si>
  <si>
    <t>998775202R00</t>
  </si>
  <si>
    <t>Přesun hmot pro podlahy vlysové a parketové v objektech výšky do 12 m</t>
  </si>
  <si>
    <t>783892220R00</t>
  </si>
  <si>
    <t>Nátěry omítek a betonových povrchů polystyrenové omítek stěn, dvojnásobný</t>
  </si>
  <si>
    <t>800-783</t>
  </si>
  <si>
    <t>783892270R00</t>
  </si>
  <si>
    <t>Nátěry omítek a betonových povrchů polystyrenové omítek stěn, napuštění</t>
  </si>
  <si>
    <t>783620010RAB</t>
  </si>
  <si>
    <t>Nátěry truhlářských výrobků syntetické krycí 2x tmelení, 2x krycí, 1x email</t>
  </si>
  <si>
    <t>nátěr desek OSB matnou tmavou barvou : (2,5*0,7+6,6*0,7+3,4*0,7+2,5*0,5+6,6*0,5+3,4*0,58+0,5*0,7+0,5*0,7)*2</t>
  </si>
  <si>
    <t>obložení v sále deskou OSB : (4,5*1+0,5*4,5)*2*2</t>
  </si>
  <si>
    <t>784011222RT1</t>
  </si>
  <si>
    <t>Ostatní práce zakrytí podlah,  , bez dodávky materiálu</t>
  </si>
  <si>
    <t>800-784</t>
  </si>
  <si>
    <t>zakrytí sedadel proti zaprášení : 18*12</t>
  </si>
  <si>
    <t>784450020RA0</t>
  </si>
  <si>
    <t>Malby z malířských směsí disperzní, penetrace jednonásobná, malba dvojnásobná, bílá</t>
  </si>
  <si>
    <t>příčka za akustickým obkladem - 2x : 0,66*7,35*2</t>
  </si>
  <si>
    <t>rezerva na vyspravení poškozených míst : 10</t>
  </si>
  <si>
    <t>28323209R</t>
  </si>
  <si>
    <t>fólie ochranná separační; PE; čirá; tl = 0,20 mm; š = 2 000 mm; l = 25,000 m</t>
  </si>
  <si>
    <t>zakrytí sedadel proti zaprášení : 18*12*1,15</t>
  </si>
  <si>
    <t>RM24-01</t>
  </si>
  <si>
    <t>Vzduchotechnika - dle samostatného rozpočtu</t>
  </si>
  <si>
    <t>RM36-01</t>
  </si>
  <si>
    <t>MaR pro VZT - dle samostatného rozpočtu</t>
  </si>
  <si>
    <t>RM36-02</t>
  </si>
  <si>
    <t>MaR pro vytápění - dle samostatného rozpočtu</t>
  </si>
  <si>
    <t>979081111R00</t>
  </si>
  <si>
    <t>Odvoz suti a vybouraných hmot na skládku do 1 km</t>
  </si>
  <si>
    <t>Přesun suti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</si>
  <si>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</si>
  <si>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</si>
  <si>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</si>
  <si>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</si>
  <si>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</si>
  <si>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</si>
  <si>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</si>
  <si>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</si>
  <si>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</si>
  <si>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RTS 20/ I</t>
  </si>
  <si>
    <t>004111020R</t>
  </si>
  <si>
    <t xml:space="preserve">Vypracování projektové dokumentace </t>
  </si>
  <si>
    <t>Soubor</t>
  </si>
  <si>
    <t>VRN</t>
  </si>
  <si>
    <t>POL99_2</t>
  </si>
  <si>
    <t>005121010R</t>
  </si>
  <si>
    <t>Vybudování zařízení staveniště</t>
  </si>
  <si>
    <t>005122010R</t>
  </si>
  <si>
    <t xml:space="preserve">Provoz objednatele </t>
  </si>
  <si>
    <t>POL99_1</t>
  </si>
  <si>
    <t>005124010R</t>
  </si>
  <si>
    <t>Koordinační činnost</t>
  </si>
  <si>
    <t>005211010R</t>
  </si>
  <si>
    <t>Předání a převzetí staveniště</t>
  </si>
  <si>
    <t>POL99_8</t>
  </si>
  <si>
    <t>005211080R</t>
  </si>
  <si>
    <t xml:space="preserve">Bezpečnostní a hygienická opatření na staveništi </t>
  </si>
  <si>
    <t>005231010R</t>
  </si>
  <si>
    <t>Revize</t>
  </si>
  <si>
    <t>005231020R</t>
  </si>
  <si>
    <t>Individuální a komplexní vyzkoušení</t>
  </si>
  <si>
    <t>005241010R</t>
  </si>
  <si>
    <t xml:space="preserve">Dokumentace skutečného provedení </t>
  </si>
  <si>
    <t>005261030R</t>
  </si>
  <si>
    <t xml:space="preserve">Finanční rezerva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</si>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</sst>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195" t="s">
        <v>39</v>
      </c>
      <c r="B2" s="195"/>
      <c r="C2" s="195"/>
      <c r="D2" s="195"/>
      <c r="E2" s="195"/>
      <c r="F2" s="195"/>
      <c r="G2" s="195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196" t="s">
        <v>41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5">
      <c r="A2" s="2"/>
      <c r="B2" s="76" t="s">
        <v>22</v>
      </c>
      <c r="C2" s="77"/>
      <c r="D2" s="78" t="s">
        <v>48</v>
      </c>
      <c r="E2" s="205" t="s">
        <v>49</v>
      </c>
      <c r="F2" s="206"/>
      <c r="G2" s="206"/>
      <c r="H2" s="206"/>
      <c r="I2" s="206"/>
      <c r="J2" s="207"/>
      <c r="O2" s="1"/>
    </row>
    <row r="3" spans="1:15" ht="27" customHeight="1" x14ac:dyDescent="0.25">
      <c r="A3" s="2"/>
      <c r="B3" s="79" t="s">
        <v>46</v>
      </c>
      <c r="C3" s="77"/>
      <c r="D3" s="80" t="s">
        <v>43</v>
      </c>
      <c r="E3" s="208" t="s">
        <v>45</v>
      </c>
      <c r="F3" s="209"/>
      <c r="G3" s="209"/>
      <c r="H3" s="209"/>
      <c r="I3" s="209"/>
      <c r="J3" s="210"/>
    </row>
    <row r="4" spans="1:15" ht="23.25" customHeight="1" x14ac:dyDescent="0.25">
      <c r="A4" s="73">
        <v>1071</v>
      </c>
      <c r="B4" s="81" t="s">
        <v>47</v>
      </c>
      <c r="C4" s="82"/>
      <c r="D4" s="83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42</v>
      </c>
      <c r="D5" s="223" t="s">
        <v>50</v>
      </c>
      <c r="E5" s="224"/>
      <c r="F5" s="224"/>
      <c r="G5" s="224"/>
      <c r="H5" s="18" t="s">
        <v>40</v>
      </c>
      <c r="I5" s="84" t="s">
        <v>54</v>
      </c>
      <c r="J5" s="8"/>
    </row>
    <row r="6" spans="1:15" ht="15.75" customHeight="1" x14ac:dyDescent="0.25">
      <c r="A6" s="2"/>
      <c r="B6" s="28"/>
      <c r="C6" s="53"/>
      <c r="D6" s="225" t="s">
        <v>51</v>
      </c>
      <c r="E6" s="226"/>
      <c r="F6" s="226"/>
      <c r="G6" s="226"/>
      <c r="H6" s="18" t="s">
        <v>34</v>
      </c>
      <c r="I6" s="22"/>
      <c r="J6" s="8"/>
    </row>
    <row r="7" spans="1:15" ht="15.75" customHeight="1" x14ac:dyDescent="0.25">
      <c r="A7" s="2"/>
      <c r="B7" s="29"/>
      <c r="C7" s="54"/>
      <c r="D7" s="74" t="s">
        <v>53</v>
      </c>
      <c r="E7" s="227" t="s">
        <v>52</v>
      </c>
      <c r="F7" s="228"/>
      <c r="G7" s="228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75" t="s">
        <v>55</v>
      </c>
      <c r="H8" s="18" t="s">
        <v>40</v>
      </c>
      <c r="I8" s="84" t="s">
        <v>57</v>
      </c>
      <c r="J8" s="8"/>
    </row>
    <row r="9" spans="1:15" ht="15.75" hidden="1" customHeight="1" x14ac:dyDescent="0.25">
      <c r="A9" s="2"/>
      <c r="B9" s="2"/>
      <c r="D9" s="75" t="s">
        <v>56</v>
      </c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4"/>
      <c r="D10" s="74" t="s">
        <v>53</v>
      </c>
      <c r="E10" s="85" t="s">
        <v>52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12"/>
      <c r="E11" s="212"/>
      <c r="F11" s="212"/>
      <c r="G11" s="212"/>
      <c r="H11" s="18" t="s">
        <v>40</v>
      </c>
      <c r="I11" s="87"/>
      <c r="J11" s="8"/>
    </row>
    <row r="12" spans="1:15" ht="15.75" customHeight="1" x14ac:dyDescent="0.25">
      <c r="A12" s="2"/>
      <c r="B12" s="28"/>
      <c r="C12" s="53"/>
      <c r="D12" s="217"/>
      <c r="E12" s="217"/>
      <c r="F12" s="217"/>
      <c r="G12" s="217"/>
      <c r="H12" s="18" t="s">
        <v>34</v>
      </c>
      <c r="I12" s="87"/>
      <c r="J12" s="8"/>
    </row>
    <row r="13" spans="1:15" ht="15.75" customHeight="1" x14ac:dyDescent="0.25">
      <c r="A13" s="2"/>
      <c r="B13" s="29"/>
      <c r="C13" s="54"/>
      <c r="D13" s="86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8"/>
      <c r="D15" s="52"/>
      <c r="E15" s="211"/>
      <c r="F15" s="211"/>
      <c r="G15" s="213"/>
      <c r="H15" s="213"/>
      <c r="I15" s="213" t="s">
        <v>29</v>
      </c>
      <c r="J15" s="214"/>
    </row>
    <row r="16" spans="1:15" ht="23.25" customHeight="1" x14ac:dyDescent="0.25">
      <c r="A16" s="140" t="s">
        <v>24</v>
      </c>
      <c r="B16" s="38" t="s">
        <v>24</v>
      </c>
      <c r="C16" s="59"/>
      <c r="D16" s="60"/>
      <c r="E16" s="202"/>
      <c r="F16" s="203"/>
      <c r="G16" s="202"/>
      <c r="H16" s="203"/>
      <c r="I16" s="202">
        <f>SUMIF(F50:F67,A16,I50:I67)+SUMIF(F50:F67,"PSU",I50:I67)</f>
        <v>0</v>
      </c>
      <c r="J16" s="204"/>
    </row>
    <row r="17" spans="1:10" ht="23.25" customHeight="1" x14ac:dyDescent="0.25">
      <c r="A17" s="140" t="s">
        <v>25</v>
      </c>
      <c r="B17" s="38" t="s">
        <v>25</v>
      </c>
      <c r="C17" s="59"/>
      <c r="D17" s="60"/>
      <c r="E17" s="202"/>
      <c r="F17" s="203"/>
      <c r="G17" s="202"/>
      <c r="H17" s="203"/>
      <c r="I17" s="202">
        <f>SUMIF(F50:F67,A17,I50:I67)</f>
        <v>0</v>
      </c>
      <c r="J17" s="204"/>
    </row>
    <row r="18" spans="1:10" ht="23.25" customHeight="1" x14ac:dyDescent="0.25">
      <c r="A18" s="140" t="s">
        <v>26</v>
      </c>
      <c r="B18" s="38" t="s">
        <v>26</v>
      </c>
      <c r="C18" s="59"/>
      <c r="D18" s="60"/>
      <c r="E18" s="202"/>
      <c r="F18" s="203"/>
      <c r="G18" s="202"/>
      <c r="H18" s="203"/>
      <c r="I18" s="202">
        <f>SUMIF(F50:F67,A18,I50:I67)</f>
        <v>0</v>
      </c>
      <c r="J18" s="204"/>
    </row>
    <row r="19" spans="1:10" ht="23.25" customHeight="1" x14ac:dyDescent="0.25">
      <c r="A19" s="140" t="s">
        <v>99</v>
      </c>
      <c r="B19" s="38" t="s">
        <v>27</v>
      </c>
      <c r="C19" s="59"/>
      <c r="D19" s="60"/>
      <c r="E19" s="202"/>
      <c r="F19" s="203"/>
      <c r="G19" s="202"/>
      <c r="H19" s="203"/>
      <c r="I19" s="202">
        <f>SUMIF(F50:F67,A19,I50:I67)</f>
        <v>200000</v>
      </c>
      <c r="J19" s="204"/>
    </row>
    <row r="20" spans="1:10" ht="23.25" customHeight="1" x14ac:dyDescent="0.25">
      <c r="A20" s="140" t="s">
        <v>100</v>
      </c>
      <c r="B20" s="38" t="s">
        <v>28</v>
      </c>
      <c r="C20" s="59"/>
      <c r="D20" s="60"/>
      <c r="E20" s="202"/>
      <c r="F20" s="203"/>
      <c r="G20" s="202"/>
      <c r="H20" s="203"/>
      <c r="I20" s="202">
        <f>SUMIF(F50:F67,A20,I50:I67)</f>
        <v>0</v>
      </c>
      <c r="J20" s="204"/>
    </row>
    <row r="21" spans="1:10" ht="23.25" customHeight="1" x14ac:dyDescent="0.3">
      <c r="A21" s="2"/>
      <c r="B21" s="48" t="s">
        <v>29</v>
      </c>
      <c r="C21" s="61"/>
      <c r="D21" s="62"/>
      <c r="E21" s="215"/>
      <c r="F21" s="216"/>
      <c r="G21" s="215"/>
      <c r="H21" s="216"/>
      <c r="I21" s="215">
        <f>SUM(I16:J20)</f>
        <v>200000</v>
      </c>
      <c r="J21" s="234"/>
    </row>
    <row r="22" spans="1:10" ht="33" customHeight="1" x14ac:dyDescent="0.25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230">
        <f>IF(A24&gt;50, ROUNDUP(A23, 0), ROUNDDOWN(A23, 0))</f>
        <v>0</v>
      </c>
      <c r="H24" s="231"/>
      <c r="I24" s="231"/>
      <c r="J24" s="40" t="str">
        <f t="shared" si="0"/>
        <v>CZK</v>
      </c>
    </row>
    <row r="25" spans="1:10" ht="23.25" customHeight="1" x14ac:dyDescent="0.25">
      <c r="A25" s="2">
        <f>ZakladDPHZakl*SazbaDPH2/100</f>
        <v>42000</v>
      </c>
      <c r="B25" s="38" t="s">
        <v>14</v>
      </c>
      <c r="C25" s="59"/>
      <c r="D25" s="60"/>
      <c r="E25" s="64">
        <v>21</v>
      </c>
      <c r="F25" s="39" t="s">
        <v>0</v>
      </c>
      <c r="G25" s="232">
        <f>ZakladDPHZaklVypocet</f>
        <v>200000</v>
      </c>
      <c r="H25" s="233"/>
      <c r="I25" s="233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199">
        <f>IF(A26&gt;50, ROUNDUP(A25, 0), ROUNDDOWN(A25, 0))</f>
        <v>42000</v>
      </c>
      <c r="H26" s="200"/>
      <c r="I26" s="20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242000</v>
      </c>
      <c r="B27" s="31" t="s">
        <v>4</v>
      </c>
      <c r="C27" s="67"/>
      <c r="D27" s="68"/>
      <c r="E27" s="67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23</v>
      </c>
      <c r="C28" s="115"/>
      <c r="D28" s="115"/>
      <c r="E28" s="116"/>
      <c r="F28" s="117"/>
      <c r="G28" s="236">
        <f>ZakladDPHSniVypocet+ZakladDPHZaklVypocet</f>
        <v>200000</v>
      </c>
      <c r="H28" s="236"/>
      <c r="I28" s="236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5">
        <f>IF(A29&gt;50, ROUNDUP(A27, 0), ROUNDDOWN(A27, 0))</f>
        <v>242000</v>
      </c>
      <c r="H29" s="235"/>
      <c r="I29" s="235"/>
      <c r="J29" s="121" t="s">
        <v>61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1"/>
      <c r="D34" s="237"/>
      <c r="E34" s="238"/>
      <c r="G34" s="239"/>
      <c r="H34" s="240"/>
      <c r="I34" s="240"/>
      <c r="J34" s="25"/>
    </row>
    <row r="35" spans="1:10" ht="12.75" customHeight="1" x14ac:dyDescent="0.25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5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5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5">
      <c r="A39" s="90">
        <v>1</v>
      </c>
      <c r="B39" s="100" t="s">
        <v>58</v>
      </c>
      <c r="C39" s="241"/>
      <c r="D39" s="241"/>
      <c r="E39" s="241"/>
      <c r="F39" s="101">
        <f>'01 01 Pol'!AE184</f>
        <v>0</v>
      </c>
      <c r="G39" s="102">
        <f>'01 01 Pol'!AF184</f>
        <v>200000</v>
      </c>
      <c r="H39" s="103">
        <f>(F39*SazbaDPH1/100)+(G39*SazbaDPH2/100)</f>
        <v>42000</v>
      </c>
      <c r="I39" s="103">
        <f>F39+G39+H39</f>
        <v>242000</v>
      </c>
      <c r="J39" s="104">
        <f>IF(CenaCelkemVypocet=0,"",I39/CenaCelkemVypocet*100)</f>
        <v>100</v>
      </c>
    </row>
    <row r="40" spans="1:10" ht="25.5" hidden="1" customHeight="1" x14ac:dyDescent="0.25">
      <c r="A40" s="90">
        <v>2</v>
      </c>
      <c r="B40" s="105"/>
      <c r="C40" s="242" t="s">
        <v>59</v>
      </c>
      <c r="D40" s="242"/>
      <c r="E40" s="242"/>
      <c r="F40" s="106"/>
      <c r="G40" s="107"/>
      <c r="H40" s="107">
        <f>(F40*SazbaDPH1/100)+(G40*SazbaDPH2/100)</f>
        <v>0</v>
      </c>
      <c r="I40" s="107"/>
      <c r="J40" s="108"/>
    </row>
    <row r="41" spans="1:10" ht="25.5" hidden="1" customHeight="1" x14ac:dyDescent="0.25">
      <c r="A41" s="90">
        <v>2</v>
      </c>
      <c r="B41" s="105" t="s">
        <v>43</v>
      </c>
      <c r="C41" s="242" t="s">
        <v>45</v>
      </c>
      <c r="D41" s="242"/>
      <c r="E41" s="242"/>
      <c r="F41" s="106">
        <f>'01 01 Pol'!AE184</f>
        <v>0</v>
      </c>
      <c r="G41" s="107">
        <f>'01 01 Pol'!AF184</f>
        <v>200000</v>
      </c>
      <c r="H41" s="107">
        <f>(F41*SazbaDPH1/100)+(G41*SazbaDPH2/100)</f>
        <v>42000</v>
      </c>
      <c r="I41" s="107">
        <f>F41+G41+H41</f>
        <v>242000</v>
      </c>
      <c r="J41" s="108">
        <f>IF(CenaCelkemVypocet=0,"",I41/CenaCelkemVypocet*100)</f>
        <v>100</v>
      </c>
    </row>
    <row r="42" spans="1:10" ht="25.5" hidden="1" customHeight="1" x14ac:dyDescent="0.25">
      <c r="A42" s="90">
        <v>3</v>
      </c>
      <c r="B42" s="109" t="s">
        <v>43</v>
      </c>
      <c r="C42" s="241" t="s">
        <v>44</v>
      </c>
      <c r="D42" s="241"/>
      <c r="E42" s="241"/>
      <c r="F42" s="110">
        <f>'01 01 Pol'!AE184</f>
        <v>0</v>
      </c>
      <c r="G42" s="103">
        <f>'01 01 Pol'!AF184</f>
        <v>200000</v>
      </c>
      <c r="H42" s="103">
        <f>(F42*SazbaDPH1/100)+(G42*SazbaDPH2/100)</f>
        <v>42000</v>
      </c>
      <c r="I42" s="103">
        <f>F42+G42+H42</f>
        <v>242000</v>
      </c>
      <c r="J42" s="104">
        <f>IF(CenaCelkemVypocet=0,"",I42/CenaCelkemVypocet*100)</f>
        <v>100</v>
      </c>
    </row>
    <row r="43" spans="1:10" ht="25.5" hidden="1" customHeight="1" x14ac:dyDescent="0.25">
      <c r="A43" s="90"/>
      <c r="B43" s="243" t="s">
        <v>60</v>
      </c>
      <c r="C43" s="244"/>
      <c r="D43" s="244"/>
      <c r="E43" s="245"/>
      <c r="F43" s="111">
        <f>SUMIF(A39:A42,"=1",F39:F42)</f>
        <v>0</v>
      </c>
      <c r="G43" s="112">
        <f>SUMIF(A39:A42,"=1",G39:G42)</f>
        <v>200000</v>
      </c>
      <c r="H43" s="112">
        <f>SUMIF(A39:A42,"=1",H39:H42)</f>
        <v>42000</v>
      </c>
      <c r="I43" s="112">
        <f>SUMIF(A39:A42,"=1",I39:I42)</f>
        <v>242000</v>
      </c>
      <c r="J43" s="113">
        <f>SUMIF(A39:A42,"=1",J39:J42)</f>
        <v>100</v>
      </c>
    </row>
    <row r="47" spans="1:10" ht="15.5" x14ac:dyDescent="0.35">
      <c r="B47" s="122" t="s">
        <v>62</v>
      </c>
    </row>
    <row r="49" spans="1:10" ht="25.5" customHeight="1" x14ac:dyDescent="0.25">
      <c r="A49" s="124"/>
      <c r="B49" s="127" t="s">
        <v>17</v>
      </c>
      <c r="C49" s="127" t="s">
        <v>5</v>
      </c>
      <c r="D49" s="128"/>
      <c r="E49" s="128"/>
      <c r="F49" s="129" t="s">
        <v>63</v>
      </c>
      <c r="G49" s="129"/>
      <c r="H49" s="129"/>
      <c r="I49" s="129" t="s">
        <v>29</v>
      </c>
      <c r="J49" s="129" t="s">
        <v>0</v>
      </c>
    </row>
    <row r="50" spans="1:10" ht="36.75" customHeight="1" x14ac:dyDescent="0.25">
      <c r="A50" s="125"/>
      <c r="B50" s="130" t="s">
        <v>64</v>
      </c>
      <c r="C50" s="246" t="s">
        <v>65</v>
      </c>
      <c r="D50" s="247"/>
      <c r="E50" s="247"/>
      <c r="F50" s="136" t="s">
        <v>24</v>
      </c>
      <c r="G50" s="137"/>
      <c r="H50" s="137"/>
      <c r="I50" s="137">
        <f>'01 01 Pol'!G8</f>
        <v>0</v>
      </c>
      <c r="J50" s="134">
        <f>IF(I68=0,"",I50/I68*100)</f>
        <v>0</v>
      </c>
    </row>
    <row r="51" spans="1:10" ht="36.75" customHeight="1" x14ac:dyDescent="0.25">
      <c r="A51" s="125"/>
      <c r="B51" s="130" t="s">
        <v>66</v>
      </c>
      <c r="C51" s="246" t="s">
        <v>67</v>
      </c>
      <c r="D51" s="247"/>
      <c r="E51" s="247"/>
      <c r="F51" s="136" t="s">
        <v>24</v>
      </c>
      <c r="G51" s="137"/>
      <c r="H51" s="137"/>
      <c r="I51" s="137">
        <f>'01 01 Pol'!G20</f>
        <v>0</v>
      </c>
      <c r="J51" s="134">
        <f>IF(I68=0,"",I51/I68*100)</f>
        <v>0</v>
      </c>
    </row>
    <row r="52" spans="1:10" ht="36.75" customHeight="1" x14ac:dyDescent="0.25">
      <c r="A52" s="125"/>
      <c r="B52" s="130" t="s">
        <v>68</v>
      </c>
      <c r="C52" s="246" t="s">
        <v>69</v>
      </c>
      <c r="D52" s="247"/>
      <c r="E52" s="247"/>
      <c r="F52" s="136" t="s">
        <v>24</v>
      </c>
      <c r="G52" s="137"/>
      <c r="H52" s="137"/>
      <c r="I52" s="137">
        <f>'01 01 Pol'!G24</f>
        <v>0</v>
      </c>
      <c r="J52" s="134">
        <f>IF(I68=0,"",I52/I68*100)</f>
        <v>0</v>
      </c>
    </row>
    <row r="53" spans="1:10" ht="36.75" customHeight="1" x14ac:dyDescent="0.25">
      <c r="A53" s="125"/>
      <c r="B53" s="130" t="s">
        <v>70</v>
      </c>
      <c r="C53" s="246" t="s">
        <v>71</v>
      </c>
      <c r="D53" s="247"/>
      <c r="E53" s="247"/>
      <c r="F53" s="136" t="s">
        <v>24</v>
      </c>
      <c r="G53" s="137"/>
      <c r="H53" s="137"/>
      <c r="I53" s="137">
        <f>'01 01 Pol'!G41</f>
        <v>0</v>
      </c>
      <c r="J53" s="134">
        <f>IF(I68=0,"",I53/I68*100)</f>
        <v>0</v>
      </c>
    </row>
    <row r="54" spans="1:10" ht="36.75" customHeight="1" x14ac:dyDescent="0.25">
      <c r="A54" s="125"/>
      <c r="B54" s="130" t="s">
        <v>72</v>
      </c>
      <c r="C54" s="246" t="s">
        <v>73</v>
      </c>
      <c r="D54" s="247"/>
      <c r="E54" s="247"/>
      <c r="F54" s="136" t="s">
        <v>24</v>
      </c>
      <c r="G54" s="137"/>
      <c r="H54" s="137"/>
      <c r="I54" s="137">
        <f>'01 01 Pol'!G50</f>
        <v>0</v>
      </c>
      <c r="J54" s="134">
        <f>IF(I68=0,"",I54/I68*100)</f>
        <v>0</v>
      </c>
    </row>
    <row r="55" spans="1:10" ht="36.75" customHeight="1" x14ac:dyDescent="0.25">
      <c r="A55" s="125"/>
      <c r="B55" s="130" t="s">
        <v>74</v>
      </c>
      <c r="C55" s="246" t="s">
        <v>75</v>
      </c>
      <c r="D55" s="247"/>
      <c r="E55" s="247"/>
      <c r="F55" s="136" t="s">
        <v>24</v>
      </c>
      <c r="G55" s="137"/>
      <c r="H55" s="137"/>
      <c r="I55" s="137">
        <f>'01 01 Pol'!G58</f>
        <v>0</v>
      </c>
      <c r="J55" s="134">
        <f>IF(I68=0,"",I55/I68*100)</f>
        <v>0</v>
      </c>
    </row>
    <row r="56" spans="1:10" ht="36.75" customHeight="1" x14ac:dyDescent="0.25">
      <c r="A56" s="125"/>
      <c r="B56" s="130" t="s">
        <v>76</v>
      </c>
      <c r="C56" s="246" t="s">
        <v>77</v>
      </c>
      <c r="D56" s="247"/>
      <c r="E56" s="247"/>
      <c r="F56" s="136" t="s">
        <v>24</v>
      </c>
      <c r="G56" s="137"/>
      <c r="H56" s="137"/>
      <c r="I56" s="137">
        <f>'01 01 Pol'!G66</f>
        <v>0</v>
      </c>
      <c r="J56" s="134">
        <f>IF(I68=0,"",I56/I68*100)</f>
        <v>0</v>
      </c>
    </row>
    <row r="57" spans="1:10" ht="36.75" customHeight="1" x14ac:dyDescent="0.25">
      <c r="A57" s="125"/>
      <c r="B57" s="130" t="s">
        <v>78</v>
      </c>
      <c r="C57" s="246" t="s">
        <v>79</v>
      </c>
      <c r="D57" s="247"/>
      <c r="E57" s="247"/>
      <c r="F57" s="136" t="s">
        <v>25</v>
      </c>
      <c r="G57" s="137"/>
      <c r="H57" s="137"/>
      <c r="I57" s="137">
        <f>'01 01 Pol'!G69</f>
        <v>0</v>
      </c>
      <c r="J57" s="134">
        <f>IF(I68=0,"",I57/I68*100)</f>
        <v>0</v>
      </c>
    </row>
    <row r="58" spans="1:10" ht="36.75" customHeight="1" x14ac:dyDescent="0.25">
      <c r="A58" s="125"/>
      <c r="B58" s="130" t="s">
        <v>80</v>
      </c>
      <c r="C58" s="246" t="s">
        <v>81</v>
      </c>
      <c r="D58" s="247"/>
      <c r="E58" s="247"/>
      <c r="F58" s="136" t="s">
        <v>25</v>
      </c>
      <c r="G58" s="137"/>
      <c r="H58" s="137"/>
      <c r="I58" s="137">
        <f>'01 01 Pol'!G71</f>
        <v>0</v>
      </c>
      <c r="J58" s="134">
        <f>IF(I68=0,"",I58/I68*100)</f>
        <v>0</v>
      </c>
    </row>
    <row r="59" spans="1:10" ht="36.75" customHeight="1" x14ac:dyDescent="0.25">
      <c r="A59" s="125"/>
      <c r="B59" s="130" t="s">
        <v>82</v>
      </c>
      <c r="C59" s="246" t="s">
        <v>83</v>
      </c>
      <c r="D59" s="247"/>
      <c r="E59" s="247"/>
      <c r="F59" s="136" t="s">
        <v>25</v>
      </c>
      <c r="G59" s="137"/>
      <c r="H59" s="137"/>
      <c r="I59" s="137">
        <f>'01 01 Pol'!G78</f>
        <v>0</v>
      </c>
      <c r="J59" s="134">
        <f>IF(I68=0,"",I59/I68*100)</f>
        <v>0</v>
      </c>
    </row>
    <row r="60" spans="1:10" ht="36.75" customHeight="1" x14ac:dyDescent="0.25">
      <c r="A60" s="125"/>
      <c r="B60" s="130" t="s">
        <v>84</v>
      </c>
      <c r="C60" s="246" t="s">
        <v>85</v>
      </c>
      <c r="D60" s="247"/>
      <c r="E60" s="247"/>
      <c r="F60" s="136" t="s">
        <v>25</v>
      </c>
      <c r="G60" s="137"/>
      <c r="H60" s="137"/>
      <c r="I60" s="137">
        <f>'01 01 Pol'!G105</f>
        <v>0</v>
      </c>
      <c r="J60" s="134">
        <f>IF(I68=0,"",I60/I68*100)</f>
        <v>0</v>
      </c>
    </row>
    <row r="61" spans="1:10" ht="36.75" customHeight="1" x14ac:dyDescent="0.25">
      <c r="A61" s="125"/>
      <c r="B61" s="130" t="s">
        <v>86</v>
      </c>
      <c r="C61" s="246" t="s">
        <v>87</v>
      </c>
      <c r="D61" s="247"/>
      <c r="E61" s="247"/>
      <c r="F61" s="136" t="s">
        <v>25</v>
      </c>
      <c r="G61" s="137"/>
      <c r="H61" s="137"/>
      <c r="I61" s="137">
        <f>'01 01 Pol'!G125</f>
        <v>0</v>
      </c>
      <c r="J61" s="134">
        <f>IF(I68=0,"",I61/I68*100)</f>
        <v>0</v>
      </c>
    </row>
    <row r="62" spans="1:10" ht="36.75" customHeight="1" x14ac:dyDescent="0.25">
      <c r="A62" s="125"/>
      <c r="B62" s="130" t="s">
        <v>88</v>
      </c>
      <c r="C62" s="246" t="s">
        <v>89</v>
      </c>
      <c r="D62" s="247"/>
      <c r="E62" s="247"/>
      <c r="F62" s="136" t="s">
        <v>25</v>
      </c>
      <c r="G62" s="137"/>
      <c r="H62" s="137"/>
      <c r="I62" s="137">
        <f>'01 01 Pol'!G140</f>
        <v>0</v>
      </c>
      <c r="J62" s="134">
        <f>IF(I68=0,"",I62/I68*100)</f>
        <v>0</v>
      </c>
    </row>
    <row r="63" spans="1:10" ht="36.75" customHeight="1" x14ac:dyDescent="0.25">
      <c r="A63" s="125"/>
      <c r="B63" s="130" t="s">
        <v>90</v>
      </c>
      <c r="C63" s="246" t="s">
        <v>91</v>
      </c>
      <c r="D63" s="247"/>
      <c r="E63" s="247"/>
      <c r="F63" s="136" t="s">
        <v>25</v>
      </c>
      <c r="G63" s="137"/>
      <c r="H63" s="137"/>
      <c r="I63" s="137">
        <f>'01 01 Pol'!G150</f>
        <v>0</v>
      </c>
      <c r="J63" s="134">
        <f>IF(I68=0,"",I63/I68*100)</f>
        <v>0</v>
      </c>
    </row>
    <row r="64" spans="1:10" ht="36.75" customHeight="1" x14ac:dyDescent="0.25">
      <c r="A64" s="125"/>
      <c r="B64" s="130" t="s">
        <v>92</v>
      </c>
      <c r="C64" s="246" t="s">
        <v>93</v>
      </c>
      <c r="D64" s="247"/>
      <c r="E64" s="247"/>
      <c r="F64" s="136" t="s">
        <v>26</v>
      </c>
      <c r="G64" s="137"/>
      <c r="H64" s="137"/>
      <c r="I64" s="137">
        <f>'01 01 Pol'!G161</f>
        <v>0</v>
      </c>
      <c r="J64" s="134">
        <f>IF(I68=0,"",I64/I68*100)</f>
        <v>0</v>
      </c>
    </row>
    <row r="65" spans="1:10" ht="36.75" customHeight="1" x14ac:dyDescent="0.25">
      <c r="A65" s="125"/>
      <c r="B65" s="130" t="s">
        <v>94</v>
      </c>
      <c r="C65" s="246" t="s">
        <v>95</v>
      </c>
      <c r="D65" s="247"/>
      <c r="E65" s="247"/>
      <c r="F65" s="136" t="s">
        <v>26</v>
      </c>
      <c r="G65" s="137"/>
      <c r="H65" s="137"/>
      <c r="I65" s="137">
        <f>'01 01 Pol'!G163</f>
        <v>0</v>
      </c>
      <c r="J65" s="134">
        <f>IF(I68=0,"",I65/I68*100)</f>
        <v>0</v>
      </c>
    </row>
    <row r="66" spans="1:10" ht="36.75" customHeight="1" x14ac:dyDescent="0.25">
      <c r="A66" s="125"/>
      <c r="B66" s="130" t="s">
        <v>96</v>
      </c>
      <c r="C66" s="246" t="s">
        <v>97</v>
      </c>
      <c r="D66" s="247"/>
      <c r="E66" s="247"/>
      <c r="F66" s="136" t="s">
        <v>98</v>
      </c>
      <c r="G66" s="137"/>
      <c r="H66" s="137"/>
      <c r="I66" s="137">
        <f>'01 01 Pol'!G166</f>
        <v>0</v>
      </c>
      <c r="J66" s="134">
        <f>IF(I68=0,"",I66/I68*100)</f>
        <v>0</v>
      </c>
    </row>
    <row r="67" spans="1:10" ht="36.75" customHeight="1" x14ac:dyDescent="0.25">
      <c r="A67" s="125"/>
      <c r="B67" s="130" t="s">
        <v>99</v>
      </c>
      <c r="C67" s="246" t="s">
        <v>27</v>
      </c>
      <c r="D67" s="247"/>
      <c r="E67" s="247"/>
      <c r="F67" s="136" t="s">
        <v>99</v>
      </c>
      <c r="G67" s="137"/>
      <c r="H67" s="137"/>
      <c r="I67" s="137">
        <f>'01 01 Pol'!G172</f>
        <v>200000</v>
      </c>
      <c r="J67" s="134">
        <f>IF(I68=0,"",I67/I68*100)</f>
        <v>100</v>
      </c>
    </row>
    <row r="68" spans="1:10" ht="25.5" customHeight="1" x14ac:dyDescent="0.25">
      <c r="A68" s="126"/>
      <c r="B68" s="131" t="s">
        <v>1</v>
      </c>
      <c r="C68" s="132"/>
      <c r="D68" s="133"/>
      <c r="E68" s="133"/>
      <c r="F68" s="138"/>
      <c r="G68" s="139"/>
      <c r="H68" s="139"/>
      <c r="I68" s="139">
        <f>SUM(I50:I67)</f>
        <v>200000</v>
      </c>
      <c r="J68" s="135">
        <f>SUM(J50:J67)</f>
        <v>100</v>
      </c>
    </row>
    <row r="69" spans="1:10" x14ac:dyDescent="0.25">
      <c r="F69" s="88"/>
      <c r="G69" s="88"/>
      <c r="H69" s="88"/>
      <c r="I69" s="88"/>
      <c r="J69" s="89"/>
    </row>
    <row r="70" spans="1:10" x14ac:dyDescent="0.25">
      <c r="F70" s="88"/>
      <c r="G70" s="88"/>
      <c r="H70" s="88"/>
      <c r="I70" s="88"/>
      <c r="J70" s="89"/>
    </row>
    <row r="71" spans="1:10" x14ac:dyDescent="0.25">
      <c r="F71" s="88"/>
      <c r="G71" s="88"/>
      <c r="H71" s="88"/>
      <c r="I71" s="88"/>
      <c r="J71" s="89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5" customHeight="1" x14ac:dyDescent="0.25">
      <c r="A2" s="50" t="s">
        <v>7</v>
      </c>
      <c r="B2" s="49"/>
      <c r="C2" s="250"/>
      <c r="D2" s="250"/>
      <c r="E2" s="250"/>
      <c r="F2" s="250"/>
      <c r="G2" s="251"/>
    </row>
    <row r="3" spans="1:7" ht="25" customHeight="1" x14ac:dyDescent="0.25">
      <c r="A3" s="50" t="s">
        <v>8</v>
      </c>
      <c r="B3" s="49"/>
      <c r="C3" s="250"/>
      <c r="D3" s="250"/>
      <c r="E3" s="250"/>
      <c r="F3" s="250"/>
      <c r="G3" s="251"/>
    </row>
    <row r="4" spans="1:7" ht="25" customHeight="1" x14ac:dyDescent="0.25">
      <c r="A4" s="50" t="s">
        <v>9</v>
      </c>
      <c r="B4" s="49"/>
      <c r="C4" s="250"/>
      <c r="D4" s="250"/>
      <c r="E4" s="250"/>
      <c r="F4" s="250"/>
      <c r="G4" s="251"/>
    </row>
    <row r="5" spans="1:7" x14ac:dyDescent="0.25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76" activePane="bottomLeft" state="frozen"/>
      <selection pane="bottomLeft" activeCell="E186" sqref="E186"/>
    </sheetView>
  </sheetViews>
  <sheetFormatPr defaultRowHeight="12.5" outlineLevelRow="1" x14ac:dyDescent="0.25"/>
  <cols>
    <col min="1" max="1" width="3.36328125" customWidth="1"/>
    <col min="2" max="2" width="12.453125" style="123" customWidth="1"/>
    <col min="3" max="3" width="63.1796875" style="123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254" t="s">
        <v>101</v>
      </c>
      <c r="B1" s="254"/>
      <c r="C1" s="254"/>
      <c r="D1" s="254"/>
      <c r="E1" s="254"/>
      <c r="F1" s="254"/>
      <c r="G1" s="254"/>
      <c r="AG1" t="s">
        <v>102</v>
      </c>
    </row>
    <row r="2" spans="1:60" ht="25" customHeight="1" x14ac:dyDescent="0.25">
      <c r="A2" s="141" t="s">
        <v>7</v>
      </c>
      <c r="B2" s="49" t="s">
        <v>48</v>
      </c>
      <c r="C2" s="255" t="s">
        <v>49</v>
      </c>
      <c r="D2" s="256"/>
      <c r="E2" s="256"/>
      <c r="F2" s="256"/>
      <c r="G2" s="257"/>
      <c r="AG2" t="s">
        <v>103</v>
      </c>
    </row>
    <row r="3" spans="1:60" ht="25" customHeight="1" x14ac:dyDescent="0.25">
      <c r="A3" s="141" t="s">
        <v>8</v>
      </c>
      <c r="B3" s="49" t="s">
        <v>43</v>
      </c>
      <c r="C3" s="255" t="s">
        <v>45</v>
      </c>
      <c r="D3" s="256"/>
      <c r="E3" s="256"/>
      <c r="F3" s="256"/>
      <c r="G3" s="257"/>
      <c r="AC3" s="123" t="s">
        <v>103</v>
      </c>
      <c r="AG3" t="s">
        <v>104</v>
      </c>
    </row>
    <row r="4" spans="1:60" ht="25" customHeight="1" x14ac:dyDescent="0.25">
      <c r="A4" s="142" t="s">
        <v>9</v>
      </c>
      <c r="B4" s="143" t="s">
        <v>43</v>
      </c>
      <c r="C4" s="258" t="s">
        <v>44</v>
      </c>
      <c r="D4" s="259"/>
      <c r="E4" s="259"/>
      <c r="F4" s="259"/>
      <c r="G4" s="260"/>
      <c r="AG4" t="s">
        <v>105</v>
      </c>
    </row>
    <row r="5" spans="1:60" x14ac:dyDescent="0.25">
      <c r="D5" s="10"/>
    </row>
    <row r="6" spans="1:60" ht="37.5" x14ac:dyDescent="0.25">
      <c r="A6" s="145" t="s">
        <v>106</v>
      </c>
      <c r="B6" s="147" t="s">
        <v>107</v>
      </c>
      <c r="C6" s="147" t="s">
        <v>108</v>
      </c>
      <c r="D6" s="146" t="s">
        <v>109</v>
      </c>
      <c r="E6" s="145" t="s">
        <v>110</v>
      </c>
      <c r="F6" s="144" t="s">
        <v>111</v>
      </c>
      <c r="G6" s="145" t="s">
        <v>29</v>
      </c>
      <c r="H6" s="148" t="s">
        <v>30</v>
      </c>
      <c r="I6" s="148" t="s">
        <v>112</v>
      </c>
      <c r="J6" s="148" t="s">
        <v>31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  <c r="W6" s="148" t="s">
        <v>125</v>
      </c>
      <c r="X6" s="148" t="s">
        <v>126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ht="13" x14ac:dyDescent="0.25">
      <c r="A8" s="164" t="s">
        <v>127</v>
      </c>
      <c r="B8" s="165" t="s">
        <v>64</v>
      </c>
      <c r="C8" s="187" t="s">
        <v>65</v>
      </c>
      <c r="D8" s="166"/>
      <c r="E8" s="167"/>
      <c r="F8" s="168"/>
      <c r="G8" s="168">
        <f>SUMIF(AG9:AG19,"&lt;&gt;NOR",G9:G19)</f>
        <v>0</v>
      </c>
      <c r="H8" s="168"/>
      <c r="I8" s="168">
        <f>SUM(I9:I19)</f>
        <v>0</v>
      </c>
      <c r="J8" s="168"/>
      <c r="K8" s="168">
        <f>SUM(K9:K19)</f>
        <v>0</v>
      </c>
      <c r="L8" s="168"/>
      <c r="M8" s="168">
        <f>SUM(M9:M19)</f>
        <v>0</v>
      </c>
      <c r="N8" s="168"/>
      <c r="O8" s="168">
        <f>SUM(O9:O19)</f>
        <v>0.31</v>
      </c>
      <c r="P8" s="168"/>
      <c r="Q8" s="168">
        <f>SUM(Q9:Q19)</f>
        <v>0</v>
      </c>
      <c r="R8" s="168"/>
      <c r="S8" s="168"/>
      <c r="T8" s="169"/>
      <c r="U8" s="163"/>
      <c r="V8" s="163">
        <f>SUM(V9:V19)</f>
        <v>25.07</v>
      </c>
      <c r="W8" s="163"/>
      <c r="X8" s="163"/>
      <c r="AG8" t="s">
        <v>128</v>
      </c>
    </row>
    <row r="9" spans="1:60" ht="20" outlineLevel="1" x14ac:dyDescent="0.25">
      <c r="A9" s="177">
        <v>1</v>
      </c>
      <c r="B9" s="178" t="s">
        <v>129</v>
      </c>
      <c r="C9" s="188" t="s">
        <v>130</v>
      </c>
      <c r="D9" s="179" t="s">
        <v>131</v>
      </c>
      <c r="E9" s="180">
        <v>4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2">
        <v>1.6000000000000001E-4</v>
      </c>
      <c r="O9" s="182">
        <f>ROUND(E9*N9,2)</f>
        <v>0</v>
      </c>
      <c r="P9" s="182">
        <v>0</v>
      </c>
      <c r="Q9" s="182">
        <f>ROUND(E9*P9,2)</f>
        <v>0</v>
      </c>
      <c r="R9" s="182" t="s">
        <v>132</v>
      </c>
      <c r="S9" s="182" t="s">
        <v>133</v>
      </c>
      <c r="T9" s="183" t="s">
        <v>134</v>
      </c>
      <c r="U9" s="159">
        <v>0.94</v>
      </c>
      <c r="V9" s="159">
        <f>ROUND(E9*U9,2)</f>
        <v>3.76</v>
      </c>
      <c r="W9" s="159"/>
      <c r="X9" s="159" t="s">
        <v>135</v>
      </c>
      <c r="Y9" s="149"/>
      <c r="Z9" s="149"/>
      <c r="AA9" s="149"/>
      <c r="AB9" s="149"/>
      <c r="AC9" s="149"/>
      <c r="AD9" s="149"/>
      <c r="AE9" s="149"/>
      <c r="AF9" s="149"/>
      <c r="AG9" s="149" t="s">
        <v>136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0" outlineLevel="1" x14ac:dyDescent="0.25">
      <c r="A10" s="170">
        <v>2</v>
      </c>
      <c r="B10" s="171" t="s">
        <v>137</v>
      </c>
      <c r="C10" s="189" t="s">
        <v>138</v>
      </c>
      <c r="D10" s="172" t="s">
        <v>131</v>
      </c>
      <c r="E10" s="173">
        <v>2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21</v>
      </c>
      <c r="M10" s="175">
        <f>G10*(1+L10/100)</f>
        <v>0</v>
      </c>
      <c r="N10" s="175">
        <v>2.4000000000000001E-4</v>
      </c>
      <c r="O10" s="175">
        <f>ROUND(E10*N10,2)</f>
        <v>0</v>
      </c>
      <c r="P10" s="175">
        <v>0</v>
      </c>
      <c r="Q10" s="175">
        <f>ROUND(E10*P10,2)</f>
        <v>0</v>
      </c>
      <c r="R10" s="175" t="s">
        <v>132</v>
      </c>
      <c r="S10" s="175" t="s">
        <v>133</v>
      </c>
      <c r="T10" s="176" t="s">
        <v>134</v>
      </c>
      <c r="U10" s="159">
        <v>1.04</v>
      </c>
      <c r="V10" s="159">
        <f>ROUND(E10*U10,2)</f>
        <v>2.08</v>
      </c>
      <c r="W10" s="159"/>
      <c r="X10" s="159" t="s">
        <v>135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136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90" t="s">
        <v>139</v>
      </c>
      <c r="D11" s="161"/>
      <c r="E11" s="162">
        <v>2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140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0" outlineLevel="1" x14ac:dyDescent="0.25">
      <c r="A12" s="170">
        <v>3</v>
      </c>
      <c r="B12" s="171" t="s">
        <v>141</v>
      </c>
      <c r="C12" s="189" t="s">
        <v>142</v>
      </c>
      <c r="D12" s="172" t="s">
        <v>143</v>
      </c>
      <c r="E12" s="173">
        <v>25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1.1990000000000001E-2</v>
      </c>
      <c r="O12" s="175">
        <f>ROUND(E12*N12,2)</f>
        <v>0.3</v>
      </c>
      <c r="P12" s="175">
        <v>0</v>
      </c>
      <c r="Q12" s="175">
        <f>ROUND(E12*P12,2)</f>
        <v>0</v>
      </c>
      <c r="R12" s="175" t="s">
        <v>132</v>
      </c>
      <c r="S12" s="175" t="s">
        <v>133</v>
      </c>
      <c r="T12" s="176" t="s">
        <v>134</v>
      </c>
      <c r="U12" s="159">
        <v>0.76900000000000002</v>
      </c>
      <c r="V12" s="159">
        <f>ROUND(E12*U12,2)</f>
        <v>19.23</v>
      </c>
      <c r="W12" s="159"/>
      <c r="X12" s="159" t="s">
        <v>135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136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56"/>
      <c r="B13" s="157"/>
      <c r="C13" s="190" t="s">
        <v>144</v>
      </c>
      <c r="D13" s="161"/>
      <c r="E13" s="162">
        <v>25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140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77">
        <v>4</v>
      </c>
      <c r="B14" s="178" t="s">
        <v>145</v>
      </c>
      <c r="C14" s="188" t="s">
        <v>146</v>
      </c>
      <c r="D14" s="179" t="s">
        <v>147</v>
      </c>
      <c r="E14" s="180">
        <v>4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21</v>
      </c>
      <c r="M14" s="182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2"/>
      <c r="S14" s="182" t="s">
        <v>148</v>
      </c>
      <c r="T14" s="183" t="s">
        <v>149</v>
      </c>
      <c r="U14" s="159">
        <v>0</v>
      </c>
      <c r="V14" s="159">
        <f>ROUND(E14*U14,2)</f>
        <v>0</v>
      </c>
      <c r="W14" s="159"/>
      <c r="X14" s="159" t="s">
        <v>135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136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70">
        <v>5</v>
      </c>
      <c r="B15" s="171" t="s">
        <v>145</v>
      </c>
      <c r="C15" s="189" t="s">
        <v>150</v>
      </c>
      <c r="D15" s="172" t="s">
        <v>147</v>
      </c>
      <c r="E15" s="173">
        <v>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148</v>
      </c>
      <c r="T15" s="176" t="s">
        <v>149</v>
      </c>
      <c r="U15" s="159">
        <v>0</v>
      </c>
      <c r="V15" s="159">
        <f>ROUND(E15*U15,2)</f>
        <v>0</v>
      </c>
      <c r="W15" s="159"/>
      <c r="X15" s="159" t="s">
        <v>151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152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190" t="s">
        <v>153</v>
      </c>
      <c r="D16" s="161"/>
      <c r="E16" s="162">
        <v>2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140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77">
        <v>6</v>
      </c>
      <c r="B17" s="178" t="s">
        <v>145</v>
      </c>
      <c r="C17" s="188" t="s">
        <v>154</v>
      </c>
      <c r="D17" s="179" t="s">
        <v>131</v>
      </c>
      <c r="E17" s="180">
        <v>4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21</v>
      </c>
      <c r="M17" s="182">
        <f>G17*(1+L17/100)</f>
        <v>0</v>
      </c>
      <c r="N17" s="182">
        <v>8.0000000000000004E-4</v>
      </c>
      <c r="O17" s="182">
        <f>ROUND(E17*N17,2)</f>
        <v>0</v>
      </c>
      <c r="P17" s="182">
        <v>0</v>
      </c>
      <c r="Q17" s="182">
        <f>ROUND(E17*P17,2)</f>
        <v>0</v>
      </c>
      <c r="R17" s="182"/>
      <c r="S17" s="182" t="s">
        <v>148</v>
      </c>
      <c r="T17" s="183" t="s">
        <v>149</v>
      </c>
      <c r="U17" s="159">
        <v>0</v>
      </c>
      <c r="V17" s="159">
        <f>ROUND(E17*U17,2)</f>
        <v>0</v>
      </c>
      <c r="W17" s="159"/>
      <c r="X17" s="159" t="s">
        <v>155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156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5">
      <c r="A18" s="170">
        <v>7</v>
      </c>
      <c r="B18" s="171" t="s">
        <v>157</v>
      </c>
      <c r="C18" s="189" t="s">
        <v>158</v>
      </c>
      <c r="D18" s="172" t="s">
        <v>131</v>
      </c>
      <c r="E18" s="173">
        <v>2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7.0000000000000001E-3</v>
      </c>
      <c r="O18" s="175">
        <f>ROUND(E18*N18,2)</f>
        <v>0.01</v>
      </c>
      <c r="P18" s="175">
        <v>0</v>
      </c>
      <c r="Q18" s="175">
        <f>ROUND(E18*P18,2)</f>
        <v>0</v>
      </c>
      <c r="R18" s="175"/>
      <c r="S18" s="175" t="s">
        <v>148</v>
      </c>
      <c r="T18" s="176" t="s">
        <v>149</v>
      </c>
      <c r="U18" s="159">
        <v>0</v>
      </c>
      <c r="V18" s="159">
        <f>ROUND(E18*U18,2)</f>
        <v>0</v>
      </c>
      <c r="W18" s="159"/>
      <c r="X18" s="159" t="s">
        <v>155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156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190" t="s">
        <v>139</v>
      </c>
      <c r="D19" s="161"/>
      <c r="E19" s="162">
        <v>2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140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13" x14ac:dyDescent="0.25">
      <c r="A20" s="164" t="s">
        <v>127</v>
      </c>
      <c r="B20" s="165" t="s">
        <v>66</v>
      </c>
      <c r="C20" s="187" t="s">
        <v>67</v>
      </c>
      <c r="D20" s="166"/>
      <c r="E20" s="167"/>
      <c r="F20" s="168"/>
      <c r="G20" s="168">
        <f>SUMIF(AG21:AG23,"&lt;&gt;NOR",G21:G23)</f>
        <v>0</v>
      </c>
      <c r="H20" s="168"/>
      <c r="I20" s="168">
        <f>SUM(I21:I23)</f>
        <v>0</v>
      </c>
      <c r="J20" s="168"/>
      <c r="K20" s="168">
        <f>SUM(K21:K23)</f>
        <v>0</v>
      </c>
      <c r="L20" s="168"/>
      <c r="M20" s="168">
        <f>SUM(M21:M23)</f>
        <v>0</v>
      </c>
      <c r="N20" s="168"/>
      <c r="O20" s="168">
        <f>SUM(O21:O23)</f>
        <v>0.82</v>
      </c>
      <c r="P20" s="168"/>
      <c r="Q20" s="168">
        <f>SUM(Q21:Q23)</f>
        <v>0</v>
      </c>
      <c r="R20" s="168"/>
      <c r="S20" s="168"/>
      <c r="T20" s="169"/>
      <c r="U20" s="163"/>
      <c r="V20" s="163">
        <f>SUM(V21:V23)</f>
        <v>84.68</v>
      </c>
      <c r="W20" s="163"/>
      <c r="X20" s="163"/>
      <c r="AG20" t="s">
        <v>128</v>
      </c>
    </row>
    <row r="21" spans="1:60" outlineLevel="1" x14ac:dyDescent="0.25">
      <c r="A21" s="170">
        <v>8</v>
      </c>
      <c r="B21" s="171" t="s">
        <v>159</v>
      </c>
      <c r="C21" s="189" t="s">
        <v>160</v>
      </c>
      <c r="D21" s="172" t="s">
        <v>143</v>
      </c>
      <c r="E21" s="173">
        <v>46.02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1.7729999999999999E-2</v>
      </c>
      <c r="O21" s="175">
        <f>ROUND(E21*N21,2)</f>
        <v>0.82</v>
      </c>
      <c r="P21" s="175">
        <v>0</v>
      </c>
      <c r="Q21" s="175">
        <f>ROUND(E21*P21,2)</f>
        <v>0</v>
      </c>
      <c r="R21" s="175"/>
      <c r="S21" s="175" t="s">
        <v>148</v>
      </c>
      <c r="T21" s="176" t="s">
        <v>134</v>
      </c>
      <c r="U21" s="159">
        <v>1.84</v>
      </c>
      <c r="V21" s="159">
        <f>ROUND(E21*U21,2)</f>
        <v>84.68</v>
      </c>
      <c r="W21" s="159"/>
      <c r="X21" s="159" t="s">
        <v>135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136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5">
      <c r="A22" s="156"/>
      <c r="B22" s="157"/>
      <c r="C22" s="190" t="s">
        <v>161</v>
      </c>
      <c r="D22" s="161"/>
      <c r="E22" s="162">
        <v>31.02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140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5">
      <c r="A23" s="156"/>
      <c r="B23" s="157"/>
      <c r="C23" s="190" t="s">
        <v>162</v>
      </c>
      <c r="D23" s="161"/>
      <c r="E23" s="162">
        <v>15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140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13" x14ac:dyDescent="0.25">
      <c r="A24" s="164" t="s">
        <v>127</v>
      </c>
      <c r="B24" s="165" t="s">
        <v>68</v>
      </c>
      <c r="C24" s="187" t="s">
        <v>69</v>
      </c>
      <c r="D24" s="166"/>
      <c r="E24" s="167"/>
      <c r="F24" s="168"/>
      <c r="G24" s="168">
        <f>SUMIF(AG25:AG40,"&lt;&gt;NOR",G25:G40)</f>
        <v>0</v>
      </c>
      <c r="H24" s="168"/>
      <c r="I24" s="168">
        <f>SUM(I25:I40)</f>
        <v>0</v>
      </c>
      <c r="J24" s="168"/>
      <c r="K24" s="168">
        <f>SUM(K25:K40)</f>
        <v>0</v>
      </c>
      <c r="L24" s="168"/>
      <c r="M24" s="168">
        <f>SUM(M25:M40)</f>
        <v>0</v>
      </c>
      <c r="N24" s="168"/>
      <c r="O24" s="168">
        <f>SUM(O25:O40)</f>
        <v>1.4699999999999998</v>
      </c>
      <c r="P24" s="168"/>
      <c r="Q24" s="168">
        <f>SUM(Q25:Q40)</f>
        <v>0</v>
      </c>
      <c r="R24" s="168"/>
      <c r="S24" s="168"/>
      <c r="T24" s="169"/>
      <c r="U24" s="163"/>
      <c r="V24" s="163">
        <f>SUM(V25:V40)</f>
        <v>59.09</v>
      </c>
      <c r="W24" s="163"/>
      <c r="X24" s="163"/>
      <c r="AG24" t="s">
        <v>128</v>
      </c>
    </row>
    <row r="25" spans="1:60" ht="20" outlineLevel="1" x14ac:dyDescent="0.25">
      <c r="A25" s="170">
        <v>9</v>
      </c>
      <c r="B25" s="171" t="s">
        <v>163</v>
      </c>
      <c r="C25" s="189" t="s">
        <v>164</v>
      </c>
      <c r="D25" s="172" t="s">
        <v>143</v>
      </c>
      <c r="E25" s="173">
        <v>31.92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2.9999999999999997E-4</v>
      </c>
      <c r="O25" s="175">
        <f>ROUND(E25*N25,2)</f>
        <v>0.01</v>
      </c>
      <c r="P25" s="175">
        <v>0</v>
      </c>
      <c r="Q25" s="175">
        <f>ROUND(E25*P25,2)</f>
        <v>0</v>
      </c>
      <c r="R25" s="175" t="s">
        <v>132</v>
      </c>
      <c r="S25" s="175" t="s">
        <v>133</v>
      </c>
      <c r="T25" s="176" t="s">
        <v>134</v>
      </c>
      <c r="U25" s="159">
        <v>7.0000000000000007E-2</v>
      </c>
      <c r="V25" s="159">
        <f>ROUND(E25*U25,2)</f>
        <v>2.23</v>
      </c>
      <c r="W25" s="159"/>
      <c r="X25" s="159" t="s">
        <v>135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136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252" t="s">
        <v>165</v>
      </c>
      <c r="D26" s="253"/>
      <c r="E26" s="253"/>
      <c r="F26" s="253"/>
      <c r="G26" s="253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166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5">
      <c r="A27" s="156"/>
      <c r="B27" s="157"/>
      <c r="C27" s="190" t="s">
        <v>167</v>
      </c>
      <c r="D27" s="161"/>
      <c r="E27" s="162">
        <v>31.92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140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70">
        <v>10</v>
      </c>
      <c r="B28" s="171" t="s">
        <v>168</v>
      </c>
      <c r="C28" s="189" t="s">
        <v>169</v>
      </c>
      <c r="D28" s="172" t="s">
        <v>143</v>
      </c>
      <c r="E28" s="173">
        <v>190.45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4.0000000000000003E-5</v>
      </c>
      <c r="O28" s="175">
        <f>ROUND(E28*N28,2)</f>
        <v>0.01</v>
      </c>
      <c r="P28" s="175">
        <v>0</v>
      </c>
      <c r="Q28" s="175">
        <f>ROUND(E28*P28,2)</f>
        <v>0</v>
      </c>
      <c r="R28" s="175" t="s">
        <v>132</v>
      </c>
      <c r="S28" s="175" t="s">
        <v>133</v>
      </c>
      <c r="T28" s="176" t="s">
        <v>134</v>
      </c>
      <c r="U28" s="159">
        <v>7.8E-2</v>
      </c>
      <c r="V28" s="159">
        <f>ROUND(E28*U28,2)</f>
        <v>14.86</v>
      </c>
      <c r="W28" s="159"/>
      <c r="X28" s="159" t="s">
        <v>135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136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0.5" outlineLevel="1" x14ac:dyDescent="0.25">
      <c r="A29" s="156"/>
      <c r="B29" s="157"/>
      <c r="C29" s="252" t="s">
        <v>170</v>
      </c>
      <c r="D29" s="253"/>
      <c r="E29" s="253"/>
      <c r="F29" s="253"/>
      <c r="G29" s="253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166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84" t="str">
        <f>C29</f>
        <v>které se zřizují před úpravami povrchu, a obalení osazených dveřních zárubní před znečištěním při úpravách povrchu nástřikem plastických maltovin včetně pozdějšího odkrytí,</v>
      </c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190" t="s">
        <v>171</v>
      </c>
      <c r="D30" s="161"/>
      <c r="E30" s="162">
        <v>104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140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56"/>
      <c r="B31" s="157"/>
      <c r="C31" s="190" t="s">
        <v>172</v>
      </c>
      <c r="D31" s="161"/>
      <c r="E31" s="162">
        <v>86.45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140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5">
      <c r="A32" s="170">
        <v>11</v>
      </c>
      <c r="B32" s="171" t="s">
        <v>173</v>
      </c>
      <c r="C32" s="189" t="s">
        <v>174</v>
      </c>
      <c r="D32" s="172" t="s">
        <v>143</v>
      </c>
      <c r="E32" s="173">
        <v>20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4.7660000000000001E-2</v>
      </c>
      <c r="O32" s="175">
        <f>ROUND(E32*N32,2)</f>
        <v>0.95</v>
      </c>
      <c r="P32" s="175">
        <v>0</v>
      </c>
      <c r="Q32" s="175">
        <f>ROUND(E32*P32,2)</f>
        <v>0</v>
      </c>
      <c r="R32" s="175" t="s">
        <v>132</v>
      </c>
      <c r="S32" s="175" t="s">
        <v>133</v>
      </c>
      <c r="T32" s="176" t="s">
        <v>134</v>
      </c>
      <c r="U32" s="159">
        <v>0.84</v>
      </c>
      <c r="V32" s="159">
        <f>ROUND(E32*U32,2)</f>
        <v>16.8</v>
      </c>
      <c r="W32" s="159"/>
      <c r="X32" s="159" t="s">
        <v>135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136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90" t="s">
        <v>175</v>
      </c>
      <c r="D33" s="161"/>
      <c r="E33" s="162">
        <v>20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140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70">
        <v>12</v>
      </c>
      <c r="B34" s="171" t="s">
        <v>176</v>
      </c>
      <c r="C34" s="189" t="s">
        <v>177</v>
      </c>
      <c r="D34" s="172" t="s">
        <v>143</v>
      </c>
      <c r="E34" s="173">
        <v>31.92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5.3400000000000001E-3</v>
      </c>
      <c r="O34" s="175">
        <f>ROUND(E34*N34,2)</f>
        <v>0.17</v>
      </c>
      <c r="P34" s="175">
        <v>0</v>
      </c>
      <c r="Q34" s="175">
        <f>ROUND(E34*P34,2)</f>
        <v>0</v>
      </c>
      <c r="R34" s="175" t="s">
        <v>178</v>
      </c>
      <c r="S34" s="175" t="s">
        <v>133</v>
      </c>
      <c r="T34" s="176" t="s">
        <v>134</v>
      </c>
      <c r="U34" s="159">
        <v>0.10854999999999999</v>
      </c>
      <c r="V34" s="159">
        <f>ROUND(E34*U34,2)</f>
        <v>3.46</v>
      </c>
      <c r="W34" s="159"/>
      <c r="X34" s="159" t="s">
        <v>135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136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5">
      <c r="A35" s="156"/>
      <c r="B35" s="157"/>
      <c r="C35" s="190" t="s">
        <v>167</v>
      </c>
      <c r="D35" s="161"/>
      <c r="E35" s="162">
        <v>31.92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140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70">
        <v>13</v>
      </c>
      <c r="B36" s="171" t="s">
        <v>179</v>
      </c>
      <c r="C36" s="189" t="s">
        <v>180</v>
      </c>
      <c r="D36" s="172" t="s">
        <v>143</v>
      </c>
      <c r="E36" s="173">
        <v>31.92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5">
        <v>6.5799999999999999E-3</v>
      </c>
      <c r="O36" s="175">
        <f>ROUND(E36*N36,2)</f>
        <v>0.21</v>
      </c>
      <c r="P36" s="175">
        <v>0</v>
      </c>
      <c r="Q36" s="175">
        <f>ROUND(E36*P36,2)</f>
        <v>0</v>
      </c>
      <c r="R36" s="175" t="s">
        <v>132</v>
      </c>
      <c r="S36" s="175" t="s">
        <v>133</v>
      </c>
      <c r="T36" s="176" t="s">
        <v>134</v>
      </c>
      <c r="U36" s="159">
        <v>0.31900000000000001</v>
      </c>
      <c r="V36" s="159">
        <f>ROUND(E36*U36,2)</f>
        <v>10.18</v>
      </c>
      <c r="W36" s="159"/>
      <c r="X36" s="159" t="s">
        <v>135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136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56"/>
      <c r="B37" s="157"/>
      <c r="C37" s="252" t="s">
        <v>181</v>
      </c>
      <c r="D37" s="253"/>
      <c r="E37" s="253"/>
      <c r="F37" s="253"/>
      <c r="G37" s="253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166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84" t="str">
        <f>C37</f>
        <v>na rovném povrchu vnitřních stěn, pilířů, svislých panelových konstrukcí, s nejnutnějším obroušením podkladu (pemzou apod.) a oprášením,</v>
      </c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90" t="s">
        <v>167</v>
      </c>
      <c r="D38" s="161"/>
      <c r="E38" s="162">
        <v>31.92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140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5">
      <c r="A39" s="170">
        <v>14</v>
      </c>
      <c r="B39" s="171" t="s">
        <v>182</v>
      </c>
      <c r="C39" s="189" t="s">
        <v>183</v>
      </c>
      <c r="D39" s="172" t="s">
        <v>143</v>
      </c>
      <c r="E39" s="173">
        <v>31.92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3.6700000000000001E-3</v>
      </c>
      <c r="O39" s="175">
        <f>ROUND(E39*N39,2)</f>
        <v>0.12</v>
      </c>
      <c r="P39" s="175">
        <v>0</v>
      </c>
      <c r="Q39" s="175">
        <f>ROUND(E39*P39,2)</f>
        <v>0</v>
      </c>
      <c r="R39" s="175" t="s">
        <v>132</v>
      </c>
      <c r="S39" s="175" t="s">
        <v>133</v>
      </c>
      <c r="T39" s="176" t="s">
        <v>134</v>
      </c>
      <c r="U39" s="159">
        <v>0.36199999999999999</v>
      </c>
      <c r="V39" s="159">
        <f>ROUND(E39*U39,2)</f>
        <v>11.56</v>
      </c>
      <c r="W39" s="159"/>
      <c r="X39" s="159" t="s">
        <v>135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136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5">
      <c r="A40" s="156"/>
      <c r="B40" s="157"/>
      <c r="C40" s="190" t="s">
        <v>167</v>
      </c>
      <c r="D40" s="161"/>
      <c r="E40" s="162">
        <v>31.92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140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13" x14ac:dyDescent="0.25">
      <c r="A41" s="164" t="s">
        <v>127</v>
      </c>
      <c r="B41" s="165" t="s">
        <v>70</v>
      </c>
      <c r="C41" s="187" t="s">
        <v>71</v>
      </c>
      <c r="D41" s="166"/>
      <c r="E41" s="167"/>
      <c r="F41" s="168"/>
      <c r="G41" s="168">
        <f>SUMIF(AG42:AG49,"&lt;&gt;NOR",G42:G49)</f>
        <v>0</v>
      </c>
      <c r="H41" s="168"/>
      <c r="I41" s="168">
        <f>SUM(I42:I49)</f>
        <v>0</v>
      </c>
      <c r="J41" s="168"/>
      <c r="K41" s="168">
        <f>SUM(K42:K49)</f>
        <v>0</v>
      </c>
      <c r="L41" s="168"/>
      <c r="M41" s="168">
        <f>SUM(M42:M49)</f>
        <v>0</v>
      </c>
      <c r="N41" s="168"/>
      <c r="O41" s="168">
        <f>SUM(O42:O49)</f>
        <v>0.27</v>
      </c>
      <c r="P41" s="168"/>
      <c r="Q41" s="168">
        <f>SUM(Q42:Q49)</f>
        <v>0</v>
      </c>
      <c r="R41" s="168"/>
      <c r="S41" s="168"/>
      <c r="T41" s="169"/>
      <c r="U41" s="163"/>
      <c r="V41" s="163">
        <f>SUM(V42:V49)</f>
        <v>24.75</v>
      </c>
      <c r="W41" s="163"/>
      <c r="X41" s="163"/>
      <c r="AG41" t="s">
        <v>128</v>
      </c>
    </row>
    <row r="42" spans="1:60" outlineLevel="1" x14ac:dyDescent="0.25">
      <c r="A42" s="170">
        <v>15</v>
      </c>
      <c r="B42" s="171" t="s">
        <v>184</v>
      </c>
      <c r="C42" s="189" t="s">
        <v>185</v>
      </c>
      <c r="D42" s="172" t="s">
        <v>143</v>
      </c>
      <c r="E42" s="173">
        <v>46.02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5.9199999999999999E-3</v>
      </c>
      <c r="O42" s="175">
        <f>ROUND(E42*N42,2)</f>
        <v>0.27</v>
      </c>
      <c r="P42" s="175">
        <v>0</v>
      </c>
      <c r="Q42" s="175">
        <f>ROUND(E42*P42,2)</f>
        <v>0</v>
      </c>
      <c r="R42" s="175" t="s">
        <v>186</v>
      </c>
      <c r="S42" s="175" t="s">
        <v>133</v>
      </c>
      <c r="T42" s="176" t="s">
        <v>134</v>
      </c>
      <c r="U42" s="159">
        <v>0.26</v>
      </c>
      <c r="V42" s="159">
        <f>ROUND(E42*U42,2)</f>
        <v>11.97</v>
      </c>
      <c r="W42" s="159"/>
      <c r="X42" s="159" t="s">
        <v>135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136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5">
      <c r="A43" s="156"/>
      <c r="B43" s="157"/>
      <c r="C43" s="190" t="s">
        <v>187</v>
      </c>
      <c r="D43" s="161"/>
      <c r="E43" s="162">
        <v>31.02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140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5">
      <c r="A44" s="156"/>
      <c r="B44" s="157"/>
      <c r="C44" s="190" t="s">
        <v>162</v>
      </c>
      <c r="D44" s="161"/>
      <c r="E44" s="162">
        <v>15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140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0" outlineLevel="1" x14ac:dyDescent="0.25">
      <c r="A45" s="170">
        <v>16</v>
      </c>
      <c r="B45" s="171" t="s">
        <v>188</v>
      </c>
      <c r="C45" s="189" t="s">
        <v>189</v>
      </c>
      <c r="D45" s="172" t="s">
        <v>190</v>
      </c>
      <c r="E45" s="173">
        <v>2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 t="s">
        <v>186</v>
      </c>
      <c r="S45" s="175" t="s">
        <v>133</v>
      </c>
      <c r="T45" s="176" t="s">
        <v>134</v>
      </c>
      <c r="U45" s="159">
        <v>3.63</v>
      </c>
      <c r="V45" s="159">
        <f>ROUND(E45*U45,2)</f>
        <v>7.26</v>
      </c>
      <c r="W45" s="159"/>
      <c r="X45" s="159" t="s">
        <v>135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136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0" t="s">
        <v>191</v>
      </c>
      <c r="D46" s="161"/>
      <c r="E46" s="162">
        <v>2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140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30" outlineLevel="1" x14ac:dyDescent="0.25">
      <c r="A47" s="170">
        <v>17</v>
      </c>
      <c r="B47" s="171" t="s">
        <v>192</v>
      </c>
      <c r="C47" s="189" t="s">
        <v>193</v>
      </c>
      <c r="D47" s="172" t="s">
        <v>194</v>
      </c>
      <c r="E47" s="173">
        <v>5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 t="s">
        <v>186</v>
      </c>
      <c r="S47" s="175" t="s">
        <v>133</v>
      </c>
      <c r="T47" s="176" t="s">
        <v>134</v>
      </c>
      <c r="U47" s="159">
        <v>0</v>
      </c>
      <c r="V47" s="159">
        <f>ROUND(E47*U47,2)</f>
        <v>0</v>
      </c>
      <c r="W47" s="159"/>
      <c r="X47" s="159" t="s">
        <v>135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136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190" t="s">
        <v>195</v>
      </c>
      <c r="D48" s="161"/>
      <c r="E48" s="162">
        <v>5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140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0" outlineLevel="1" x14ac:dyDescent="0.25">
      <c r="A49" s="177">
        <v>18</v>
      </c>
      <c r="B49" s="178" t="s">
        <v>196</v>
      </c>
      <c r="C49" s="188" t="s">
        <v>197</v>
      </c>
      <c r="D49" s="179" t="s">
        <v>190</v>
      </c>
      <c r="E49" s="180">
        <v>2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2" t="s">
        <v>186</v>
      </c>
      <c r="S49" s="182" t="s">
        <v>133</v>
      </c>
      <c r="T49" s="183" t="s">
        <v>134</v>
      </c>
      <c r="U49" s="159">
        <v>2.76</v>
      </c>
      <c r="V49" s="159">
        <f>ROUND(E49*U49,2)</f>
        <v>5.52</v>
      </c>
      <c r="W49" s="159"/>
      <c r="X49" s="159" t="s">
        <v>135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136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13" x14ac:dyDescent="0.25">
      <c r="A50" s="164" t="s">
        <v>127</v>
      </c>
      <c r="B50" s="165" t="s">
        <v>72</v>
      </c>
      <c r="C50" s="187" t="s">
        <v>73</v>
      </c>
      <c r="D50" s="166"/>
      <c r="E50" s="167"/>
      <c r="F50" s="168"/>
      <c r="G50" s="168">
        <f>SUMIF(AG51:AG57,"&lt;&gt;NOR",G51:G57)</f>
        <v>0</v>
      </c>
      <c r="H50" s="168"/>
      <c r="I50" s="168">
        <f>SUM(I51:I57)</f>
        <v>0</v>
      </c>
      <c r="J50" s="168"/>
      <c r="K50" s="168">
        <f>SUM(K51:K57)</f>
        <v>0</v>
      </c>
      <c r="L50" s="168"/>
      <c r="M50" s="168">
        <f>SUM(M51:M57)</f>
        <v>0</v>
      </c>
      <c r="N50" s="168"/>
      <c r="O50" s="168">
        <f>SUM(O51:O57)</f>
        <v>0.01</v>
      </c>
      <c r="P50" s="168"/>
      <c r="Q50" s="168">
        <f>SUM(Q51:Q57)</f>
        <v>0</v>
      </c>
      <c r="R50" s="168"/>
      <c r="S50" s="168"/>
      <c r="T50" s="169"/>
      <c r="U50" s="163"/>
      <c r="V50" s="163">
        <f>SUM(V51:V57)</f>
        <v>10</v>
      </c>
      <c r="W50" s="163"/>
      <c r="X50" s="163"/>
      <c r="AG50" t="s">
        <v>128</v>
      </c>
    </row>
    <row r="51" spans="1:60" outlineLevel="1" x14ac:dyDescent="0.25">
      <c r="A51" s="170">
        <v>19</v>
      </c>
      <c r="B51" s="171" t="s">
        <v>198</v>
      </c>
      <c r="C51" s="189" t="s">
        <v>199</v>
      </c>
      <c r="D51" s="172" t="s">
        <v>143</v>
      </c>
      <c r="E51" s="173">
        <v>62.5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5"/>
      <c r="S51" s="175" t="s">
        <v>148</v>
      </c>
      <c r="T51" s="176" t="s">
        <v>149</v>
      </c>
      <c r="U51" s="159">
        <v>0</v>
      </c>
      <c r="V51" s="159">
        <f>ROUND(E51*U51,2)</f>
        <v>0</v>
      </c>
      <c r="W51" s="159"/>
      <c r="X51" s="159" t="s">
        <v>135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136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56"/>
      <c r="B52" s="157"/>
      <c r="C52" s="190" t="s">
        <v>200</v>
      </c>
      <c r="D52" s="161"/>
      <c r="E52" s="162">
        <v>62.5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140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70">
        <v>20</v>
      </c>
      <c r="B53" s="171" t="s">
        <v>201</v>
      </c>
      <c r="C53" s="189" t="s">
        <v>202</v>
      </c>
      <c r="D53" s="172" t="s">
        <v>143</v>
      </c>
      <c r="E53" s="173">
        <v>312.5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4.0000000000000003E-5</v>
      </c>
      <c r="O53" s="175">
        <f>ROUND(E53*N53,2)</f>
        <v>0.01</v>
      </c>
      <c r="P53" s="175">
        <v>0</v>
      </c>
      <c r="Q53" s="175">
        <f>ROUND(E53*P53,2)</f>
        <v>0</v>
      </c>
      <c r="R53" s="175"/>
      <c r="S53" s="175" t="s">
        <v>148</v>
      </c>
      <c r="T53" s="176" t="s">
        <v>149</v>
      </c>
      <c r="U53" s="159">
        <v>0</v>
      </c>
      <c r="V53" s="159">
        <f>ROUND(E53*U53,2)</f>
        <v>0</v>
      </c>
      <c r="W53" s="159"/>
      <c r="X53" s="159" t="s">
        <v>135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136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30.5" outlineLevel="1" x14ac:dyDescent="0.25">
      <c r="A54" s="156"/>
      <c r="B54" s="157"/>
      <c r="C54" s="263" t="s">
        <v>203</v>
      </c>
      <c r="D54" s="264"/>
      <c r="E54" s="264"/>
      <c r="F54" s="264"/>
      <c r="G54" s="264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204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84" t="str">
        <f>C54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 Součástí je i čištění koberců a sedadel.</v>
      </c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90" t="s">
        <v>205</v>
      </c>
      <c r="D55" s="161"/>
      <c r="E55" s="162">
        <v>312.5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140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5">
      <c r="A56" s="170">
        <v>21</v>
      </c>
      <c r="B56" s="171" t="s">
        <v>206</v>
      </c>
      <c r="C56" s="189" t="s">
        <v>207</v>
      </c>
      <c r="D56" s="172" t="s">
        <v>208</v>
      </c>
      <c r="E56" s="173">
        <v>10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5" t="s">
        <v>209</v>
      </c>
      <c r="S56" s="175" t="s">
        <v>133</v>
      </c>
      <c r="T56" s="176" t="s">
        <v>134</v>
      </c>
      <c r="U56" s="159">
        <v>1</v>
      </c>
      <c r="V56" s="159">
        <f>ROUND(E56*U56,2)</f>
        <v>10</v>
      </c>
      <c r="W56" s="159"/>
      <c r="X56" s="159" t="s">
        <v>210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211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5">
      <c r="A57" s="156"/>
      <c r="B57" s="157"/>
      <c r="C57" s="190" t="s">
        <v>212</v>
      </c>
      <c r="D57" s="161"/>
      <c r="E57" s="162">
        <v>10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140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13" x14ac:dyDescent="0.25">
      <c r="A58" s="164" t="s">
        <v>127</v>
      </c>
      <c r="B58" s="165" t="s">
        <v>74</v>
      </c>
      <c r="C58" s="187" t="s">
        <v>75</v>
      </c>
      <c r="D58" s="166"/>
      <c r="E58" s="167"/>
      <c r="F58" s="168"/>
      <c r="G58" s="168">
        <f>SUMIF(AG59:AG65,"&lt;&gt;NOR",G59:G65)</f>
        <v>0</v>
      </c>
      <c r="H58" s="168"/>
      <c r="I58" s="168">
        <f>SUM(I59:I65)</f>
        <v>0</v>
      </c>
      <c r="J58" s="168"/>
      <c r="K58" s="168">
        <f>SUM(K59:K65)</f>
        <v>0</v>
      </c>
      <c r="L58" s="168"/>
      <c r="M58" s="168">
        <f>SUM(M59:M65)</f>
        <v>0</v>
      </c>
      <c r="N58" s="168"/>
      <c r="O58" s="168">
        <f>SUM(O59:O65)</f>
        <v>0.02</v>
      </c>
      <c r="P58" s="168"/>
      <c r="Q58" s="168">
        <f>SUM(Q59:Q65)</f>
        <v>0.71</v>
      </c>
      <c r="R58" s="168"/>
      <c r="S58" s="168"/>
      <c r="T58" s="169"/>
      <c r="U58" s="163"/>
      <c r="V58" s="163">
        <f>SUM(V59:V65)</f>
        <v>17.71</v>
      </c>
      <c r="W58" s="163"/>
      <c r="X58" s="163"/>
      <c r="AG58" t="s">
        <v>128</v>
      </c>
    </row>
    <row r="59" spans="1:60" ht="20" outlineLevel="1" x14ac:dyDescent="0.25">
      <c r="A59" s="170">
        <v>22</v>
      </c>
      <c r="B59" s="171" t="s">
        <v>213</v>
      </c>
      <c r="C59" s="189" t="s">
        <v>214</v>
      </c>
      <c r="D59" s="172" t="s">
        <v>143</v>
      </c>
      <c r="E59" s="173">
        <v>46.02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3.3E-4</v>
      </c>
      <c r="O59" s="175">
        <f>ROUND(E59*N59,2)</f>
        <v>0.02</v>
      </c>
      <c r="P59" s="175">
        <v>1.235E-2</v>
      </c>
      <c r="Q59" s="175">
        <f>ROUND(E59*P59,2)</f>
        <v>0.56999999999999995</v>
      </c>
      <c r="R59" s="175" t="s">
        <v>215</v>
      </c>
      <c r="S59" s="175" t="s">
        <v>133</v>
      </c>
      <c r="T59" s="176" t="s">
        <v>134</v>
      </c>
      <c r="U59" s="159">
        <v>0.34599999999999997</v>
      </c>
      <c r="V59" s="159">
        <f>ROUND(E59*U59,2)</f>
        <v>15.92</v>
      </c>
      <c r="W59" s="159"/>
      <c r="X59" s="159" t="s">
        <v>135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136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5">
      <c r="A60" s="156"/>
      <c r="B60" s="157"/>
      <c r="C60" s="190" t="s">
        <v>216</v>
      </c>
      <c r="D60" s="161"/>
      <c r="E60" s="162">
        <v>31.02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140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5">
      <c r="A61" s="156"/>
      <c r="B61" s="157"/>
      <c r="C61" s="190" t="s">
        <v>217</v>
      </c>
      <c r="D61" s="161"/>
      <c r="E61" s="162">
        <v>15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140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5">
      <c r="A62" s="170">
        <v>23</v>
      </c>
      <c r="B62" s="171" t="s">
        <v>218</v>
      </c>
      <c r="C62" s="189" t="s">
        <v>219</v>
      </c>
      <c r="D62" s="172" t="s">
        <v>220</v>
      </c>
      <c r="E62" s="173">
        <v>0.18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5.024E-2</v>
      </c>
      <c r="Q62" s="175">
        <f>ROUND(E62*P62,2)</f>
        <v>0.01</v>
      </c>
      <c r="R62" s="175" t="s">
        <v>215</v>
      </c>
      <c r="S62" s="175" t="s">
        <v>133</v>
      </c>
      <c r="T62" s="176" t="s">
        <v>134</v>
      </c>
      <c r="U62" s="159">
        <v>4.5999999999999996</v>
      </c>
      <c r="V62" s="159">
        <f>ROUND(E62*U62,2)</f>
        <v>0.83</v>
      </c>
      <c r="W62" s="159"/>
      <c r="X62" s="159" t="s">
        <v>135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136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5">
      <c r="A63" s="156"/>
      <c r="B63" s="157"/>
      <c r="C63" s="190" t="s">
        <v>221</v>
      </c>
      <c r="D63" s="161"/>
      <c r="E63" s="162">
        <v>0.18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140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0" outlineLevel="1" x14ac:dyDescent="0.25">
      <c r="A64" s="170">
        <v>24</v>
      </c>
      <c r="B64" s="171" t="s">
        <v>222</v>
      </c>
      <c r="C64" s="189" t="s">
        <v>223</v>
      </c>
      <c r="D64" s="172" t="s">
        <v>143</v>
      </c>
      <c r="E64" s="173">
        <v>31.92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0</v>
      </c>
      <c r="O64" s="175">
        <f>ROUND(E64*N64,2)</f>
        <v>0</v>
      </c>
      <c r="P64" s="175">
        <v>4.0000000000000001E-3</v>
      </c>
      <c r="Q64" s="175">
        <f>ROUND(E64*P64,2)</f>
        <v>0.13</v>
      </c>
      <c r="R64" s="175" t="s">
        <v>215</v>
      </c>
      <c r="S64" s="175" t="s">
        <v>133</v>
      </c>
      <c r="T64" s="176" t="s">
        <v>134</v>
      </c>
      <c r="U64" s="159">
        <v>0.03</v>
      </c>
      <c r="V64" s="159">
        <f>ROUND(E64*U64,2)</f>
        <v>0.96</v>
      </c>
      <c r="W64" s="159"/>
      <c r="X64" s="159" t="s">
        <v>135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136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5">
      <c r="A65" s="156"/>
      <c r="B65" s="157"/>
      <c r="C65" s="190" t="s">
        <v>167</v>
      </c>
      <c r="D65" s="161"/>
      <c r="E65" s="162">
        <v>31.92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140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13" x14ac:dyDescent="0.25">
      <c r="A66" s="164" t="s">
        <v>127</v>
      </c>
      <c r="B66" s="165" t="s">
        <v>76</v>
      </c>
      <c r="C66" s="187" t="s">
        <v>77</v>
      </c>
      <c r="D66" s="166"/>
      <c r="E66" s="167"/>
      <c r="F66" s="168"/>
      <c r="G66" s="168">
        <f>SUMIF(AG67:AG68,"&lt;&gt;NOR",G67:G68)</f>
        <v>0</v>
      </c>
      <c r="H66" s="168"/>
      <c r="I66" s="168">
        <f>SUM(I67:I68)</f>
        <v>0</v>
      </c>
      <c r="J66" s="168"/>
      <c r="K66" s="168">
        <f>SUM(K67:K68)</f>
        <v>0</v>
      </c>
      <c r="L66" s="168"/>
      <c r="M66" s="168">
        <f>SUM(M67:M68)</f>
        <v>0</v>
      </c>
      <c r="N66" s="168"/>
      <c r="O66" s="168">
        <f>SUM(O67:O68)</f>
        <v>0</v>
      </c>
      <c r="P66" s="168"/>
      <c r="Q66" s="168">
        <f>SUM(Q67:Q68)</f>
        <v>0</v>
      </c>
      <c r="R66" s="168"/>
      <c r="S66" s="168"/>
      <c r="T66" s="169"/>
      <c r="U66" s="163"/>
      <c r="V66" s="163">
        <f>SUM(V67:V68)</f>
        <v>5.49</v>
      </c>
      <c r="W66" s="163"/>
      <c r="X66" s="163"/>
      <c r="AG66" t="s">
        <v>128</v>
      </c>
    </row>
    <row r="67" spans="1:60" ht="30" outlineLevel="1" x14ac:dyDescent="0.25">
      <c r="A67" s="170">
        <v>25</v>
      </c>
      <c r="B67" s="171" t="s">
        <v>224</v>
      </c>
      <c r="C67" s="189" t="s">
        <v>225</v>
      </c>
      <c r="D67" s="172" t="s">
        <v>226</v>
      </c>
      <c r="E67" s="173">
        <v>2.9021599999999999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5" t="s">
        <v>178</v>
      </c>
      <c r="S67" s="175" t="s">
        <v>133</v>
      </c>
      <c r="T67" s="176" t="s">
        <v>134</v>
      </c>
      <c r="U67" s="159">
        <v>1.8919999999999999</v>
      </c>
      <c r="V67" s="159">
        <f>ROUND(E67*U67,2)</f>
        <v>5.49</v>
      </c>
      <c r="W67" s="159"/>
      <c r="X67" s="159" t="s">
        <v>227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228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5">
      <c r="A68" s="156"/>
      <c r="B68" s="157"/>
      <c r="C68" s="252" t="s">
        <v>229</v>
      </c>
      <c r="D68" s="253"/>
      <c r="E68" s="253"/>
      <c r="F68" s="253"/>
      <c r="G68" s="253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166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13" x14ac:dyDescent="0.25">
      <c r="A69" s="164" t="s">
        <v>127</v>
      </c>
      <c r="B69" s="165" t="s">
        <v>78</v>
      </c>
      <c r="C69" s="187" t="s">
        <v>79</v>
      </c>
      <c r="D69" s="166"/>
      <c r="E69" s="167"/>
      <c r="F69" s="168"/>
      <c r="G69" s="168">
        <f>SUMIF(AG70:AG70,"&lt;&gt;NOR",G70:G70)</f>
        <v>0</v>
      </c>
      <c r="H69" s="168"/>
      <c r="I69" s="168">
        <f>SUM(I70:I70)</f>
        <v>0</v>
      </c>
      <c r="J69" s="168"/>
      <c r="K69" s="168">
        <f>SUM(K70:K70)</f>
        <v>0</v>
      </c>
      <c r="L69" s="168"/>
      <c r="M69" s="168">
        <f>SUM(M70:M70)</f>
        <v>0</v>
      </c>
      <c r="N69" s="168"/>
      <c r="O69" s="168">
        <f>SUM(O70:O70)</f>
        <v>0</v>
      </c>
      <c r="P69" s="168"/>
      <c r="Q69" s="168">
        <f>SUM(Q70:Q70)</f>
        <v>0</v>
      </c>
      <c r="R69" s="168"/>
      <c r="S69" s="168"/>
      <c r="T69" s="169"/>
      <c r="U69" s="163"/>
      <c r="V69" s="163">
        <f>SUM(V70:V70)</f>
        <v>0</v>
      </c>
      <c r="W69" s="163"/>
      <c r="X69" s="163"/>
      <c r="AG69" t="s">
        <v>128</v>
      </c>
    </row>
    <row r="70" spans="1:60" outlineLevel="1" x14ac:dyDescent="0.25">
      <c r="A70" s="177">
        <v>26</v>
      </c>
      <c r="B70" s="178" t="s">
        <v>230</v>
      </c>
      <c r="C70" s="188" t="s">
        <v>231</v>
      </c>
      <c r="D70" s="179" t="s">
        <v>232</v>
      </c>
      <c r="E70" s="180">
        <v>1</v>
      </c>
      <c r="F70" s="181"/>
      <c r="G70" s="182">
        <f>ROUND(E70*F70,2)</f>
        <v>0</v>
      </c>
      <c r="H70" s="181"/>
      <c r="I70" s="182">
        <f>ROUND(E70*H70,2)</f>
        <v>0</v>
      </c>
      <c r="J70" s="181"/>
      <c r="K70" s="182">
        <f>ROUND(E70*J70,2)</f>
        <v>0</v>
      </c>
      <c r="L70" s="182">
        <v>21</v>
      </c>
      <c r="M70" s="182">
        <f>G70*(1+L70/100)</f>
        <v>0</v>
      </c>
      <c r="N70" s="182">
        <v>0</v>
      </c>
      <c r="O70" s="182">
        <f>ROUND(E70*N70,2)</f>
        <v>0</v>
      </c>
      <c r="P70" s="182">
        <v>0</v>
      </c>
      <c r="Q70" s="182">
        <f>ROUND(E70*P70,2)</f>
        <v>0</v>
      </c>
      <c r="R70" s="182"/>
      <c r="S70" s="182" t="s">
        <v>148</v>
      </c>
      <c r="T70" s="183" t="s">
        <v>149</v>
      </c>
      <c r="U70" s="159">
        <v>0</v>
      </c>
      <c r="V70" s="159">
        <f>ROUND(E70*U70,2)</f>
        <v>0</v>
      </c>
      <c r="W70" s="159"/>
      <c r="X70" s="159" t="s">
        <v>135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136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13" x14ac:dyDescent="0.25">
      <c r="A71" s="164" t="s">
        <v>127</v>
      </c>
      <c r="B71" s="165" t="s">
        <v>80</v>
      </c>
      <c r="C71" s="187" t="s">
        <v>81</v>
      </c>
      <c r="D71" s="166"/>
      <c r="E71" s="167"/>
      <c r="F71" s="168"/>
      <c r="G71" s="168">
        <f>SUMIF(AG72:AG77,"&lt;&gt;NOR",G72:G77)</f>
        <v>0</v>
      </c>
      <c r="H71" s="168"/>
      <c r="I71" s="168">
        <f>SUM(I72:I77)</f>
        <v>0</v>
      </c>
      <c r="J71" s="168"/>
      <c r="K71" s="168">
        <f>SUM(K72:K77)</f>
        <v>0</v>
      </c>
      <c r="L71" s="168"/>
      <c r="M71" s="168">
        <f>SUM(M72:M77)</f>
        <v>0</v>
      </c>
      <c r="N71" s="168"/>
      <c r="O71" s="168">
        <f>SUM(O72:O77)</f>
        <v>0.01</v>
      </c>
      <c r="P71" s="168"/>
      <c r="Q71" s="168">
        <f>SUM(Q72:Q77)</f>
        <v>0.02</v>
      </c>
      <c r="R71" s="168"/>
      <c r="S71" s="168"/>
      <c r="T71" s="169"/>
      <c r="U71" s="163"/>
      <c r="V71" s="163">
        <f>SUM(V72:V77)</f>
        <v>3.08</v>
      </c>
      <c r="W71" s="163"/>
      <c r="X71" s="163"/>
      <c r="AG71" t="s">
        <v>128</v>
      </c>
    </row>
    <row r="72" spans="1:60" ht="20" outlineLevel="1" x14ac:dyDescent="0.25">
      <c r="A72" s="170">
        <v>27</v>
      </c>
      <c r="B72" s="171" t="s">
        <v>233</v>
      </c>
      <c r="C72" s="189" t="s">
        <v>234</v>
      </c>
      <c r="D72" s="172" t="s">
        <v>143</v>
      </c>
      <c r="E72" s="173">
        <v>1.625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1.6000000000000001E-4</v>
      </c>
      <c r="O72" s="175">
        <f>ROUND(E72*N72,2)</f>
        <v>0</v>
      </c>
      <c r="P72" s="175">
        <v>1.32E-2</v>
      </c>
      <c r="Q72" s="175">
        <f>ROUND(E72*P72,2)</f>
        <v>0.02</v>
      </c>
      <c r="R72" s="175" t="s">
        <v>235</v>
      </c>
      <c r="S72" s="175" t="s">
        <v>133</v>
      </c>
      <c r="T72" s="176" t="s">
        <v>134</v>
      </c>
      <c r="U72" s="159">
        <v>1.2858000000000001</v>
      </c>
      <c r="V72" s="159">
        <f>ROUND(E72*U72,2)</f>
        <v>2.09</v>
      </c>
      <c r="W72" s="159"/>
      <c r="X72" s="159" t="s">
        <v>135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136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5">
      <c r="A73" s="156"/>
      <c r="B73" s="157"/>
      <c r="C73" s="190" t="s">
        <v>236</v>
      </c>
      <c r="D73" s="161"/>
      <c r="E73" s="162">
        <v>1.625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140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0" outlineLevel="1" x14ac:dyDescent="0.25">
      <c r="A74" s="170">
        <v>28</v>
      </c>
      <c r="B74" s="171" t="s">
        <v>237</v>
      </c>
      <c r="C74" s="189" t="s">
        <v>238</v>
      </c>
      <c r="D74" s="172" t="s">
        <v>143</v>
      </c>
      <c r="E74" s="173">
        <v>1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1.438E-2</v>
      </c>
      <c r="O74" s="175">
        <f>ROUND(E74*N74,2)</f>
        <v>0.01</v>
      </c>
      <c r="P74" s="175">
        <v>0</v>
      </c>
      <c r="Q74" s="175">
        <f>ROUND(E74*P74,2)</f>
        <v>0</v>
      </c>
      <c r="R74" s="175" t="s">
        <v>235</v>
      </c>
      <c r="S74" s="175" t="s">
        <v>133</v>
      </c>
      <c r="T74" s="176" t="s">
        <v>134</v>
      </c>
      <c r="U74" s="159">
        <v>0.99</v>
      </c>
      <c r="V74" s="159">
        <f>ROUND(E74*U74,2)</f>
        <v>0.99</v>
      </c>
      <c r="W74" s="159"/>
      <c r="X74" s="159" t="s">
        <v>135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136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5">
      <c r="A75" s="156"/>
      <c r="B75" s="157"/>
      <c r="C75" s="190" t="s">
        <v>239</v>
      </c>
      <c r="D75" s="161"/>
      <c r="E75" s="162">
        <v>1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140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5">
      <c r="A76" s="156">
        <v>29</v>
      </c>
      <c r="B76" s="157" t="s">
        <v>240</v>
      </c>
      <c r="C76" s="191" t="s">
        <v>241</v>
      </c>
      <c r="D76" s="158" t="s">
        <v>0</v>
      </c>
      <c r="E76" s="185"/>
      <c r="F76" s="160"/>
      <c r="G76" s="159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59" t="s">
        <v>235</v>
      </c>
      <c r="S76" s="159" t="s">
        <v>133</v>
      </c>
      <c r="T76" s="159" t="s">
        <v>134</v>
      </c>
      <c r="U76" s="159">
        <v>0</v>
      </c>
      <c r="V76" s="159">
        <f>ROUND(E76*U76,2)</f>
        <v>0</v>
      </c>
      <c r="W76" s="159"/>
      <c r="X76" s="159" t="s">
        <v>227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228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5">
      <c r="A77" s="156"/>
      <c r="B77" s="157"/>
      <c r="C77" s="261" t="s">
        <v>242</v>
      </c>
      <c r="D77" s="262"/>
      <c r="E77" s="262"/>
      <c r="F77" s="262"/>
      <c r="G77" s="262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166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13" x14ac:dyDescent="0.25">
      <c r="A78" s="164" t="s">
        <v>127</v>
      </c>
      <c r="B78" s="165" t="s">
        <v>82</v>
      </c>
      <c r="C78" s="187" t="s">
        <v>83</v>
      </c>
      <c r="D78" s="166"/>
      <c r="E78" s="167"/>
      <c r="F78" s="168"/>
      <c r="G78" s="168">
        <f>SUMIF(AG79:AG104,"&lt;&gt;NOR",G79:G104)</f>
        <v>0</v>
      </c>
      <c r="H78" s="168"/>
      <c r="I78" s="168">
        <f>SUM(I79:I104)</f>
        <v>0</v>
      </c>
      <c r="J78" s="168"/>
      <c r="K78" s="168">
        <f>SUM(K79:K104)</f>
        <v>0</v>
      </c>
      <c r="L78" s="168"/>
      <c r="M78" s="168">
        <f>SUM(M79:M104)</f>
        <v>0</v>
      </c>
      <c r="N78" s="168"/>
      <c r="O78" s="168">
        <f>SUM(O79:O104)</f>
        <v>0.51</v>
      </c>
      <c r="P78" s="168"/>
      <c r="Q78" s="168">
        <f>SUM(Q79:Q104)</f>
        <v>1.49</v>
      </c>
      <c r="R78" s="168"/>
      <c r="S78" s="168"/>
      <c r="T78" s="169"/>
      <c r="U78" s="163"/>
      <c r="V78" s="163">
        <f>SUM(V79:V104)</f>
        <v>24.48</v>
      </c>
      <c r="W78" s="163"/>
      <c r="X78" s="163"/>
      <c r="AG78" t="s">
        <v>128</v>
      </c>
    </row>
    <row r="79" spans="1:60" ht="20" outlineLevel="1" x14ac:dyDescent="0.25">
      <c r="A79" s="170">
        <v>30</v>
      </c>
      <c r="B79" s="171" t="s">
        <v>243</v>
      </c>
      <c r="C79" s="189" t="s">
        <v>244</v>
      </c>
      <c r="D79" s="172" t="s">
        <v>143</v>
      </c>
      <c r="E79" s="173">
        <v>22.6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5">
        <v>1.7000000000000001E-4</v>
      </c>
      <c r="O79" s="175">
        <f>ROUND(E79*N79,2)</f>
        <v>0</v>
      </c>
      <c r="P79" s="175">
        <v>0</v>
      </c>
      <c r="Q79" s="175">
        <f>ROUND(E79*P79,2)</f>
        <v>0</v>
      </c>
      <c r="R79" s="175" t="s">
        <v>245</v>
      </c>
      <c r="S79" s="175" t="s">
        <v>133</v>
      </c>
      <c r="T79" s="176" t="s">
        <v>134</v>
      </c>
      <c r="U79" s="159">
        <v>1.083</v>
      </c>
      <c r="V79" s="159">
        <f>ROUND(E79*U79,2)</f>
        <v>24.48</v>
      </c>
      <c r="W79" s="159"/>
      <c r="X79" s="159" t="s">
        <v>135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136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5">
      <c r="A80" s="156"/>
      <c r="B80" s="157"/>
      <c r="C80" s="190" t="s">
        <v>246</v>
      </c>
      <c r="D80" s="161"/>
      <c r="E80" s="162">
        <v>12.6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140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5">
      <c r="A81" s="156"/>
      <c r="B81" s="157"/>
      <c r="C81" s="190" t="s">
        <v>247</v>
      </c>
      <c r="D81" s="161"/>
      <c r="E81" s="162">
        <v>10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140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5">
      <c r="A82" s="170">
        <v>31</v>
      </c>
      <c r="B82" s="171" t="s">
        <v>248</v>
      </c>
      <c r="C82" s="189" t="s">
        <v>249</v>
      </c>
      <c r="D82" s="172" t="s">
        <v>143</v>
      </c>
      <c r="E82" s="173">
        <v>29.472000000000001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1.6800000000000001E-3</v>
      </c>
      <c r="O82" s="175">
        <f>ROUND(E82*N82,2)</f>
        <v>0.05</v>
      </c>
      <c r="P82" s="175">
        <v>0</v>
      </c>
      <c r="Q82" s="175">
        <f>ROUND(E82*P82,2)</f>
        <v>0</v>
      </c>
      <c r="R82" s="175" t="s">
        <v>250</v>
      </c>
      <c r="S82" s="175" t="s">
        <v>133</v>
      </c>
      <c r="T82" s="176" t="s">
        <v>134</v>
      </c>
      <c r="U82" s="159">
        <v>0</v>
      </c>
      <c r="V82" s="159">
        <f>ROUND(E82*U82,2)</f>
        <v>0</v>
      </c>
      <c r="W82" s="159"/>
      <c r="X82" s="159" t="s">
        <v>151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152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0" outlineLevel="1" x14ac:dyDescent="0.25">
      <c r="A83" s="156"/>
      <c r="B83" s="157"/>
      <c r="C83" s="190" t="s">
        <v>251</v>
      </c>
      <c r="D83" s="161"/>
      <c r="E83" s="162">
        <v>15.972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140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5">
      <c r="A84" s="156"/>
      <c r="B84" s="157"/>
      <c r="C84" s="190" t="s">
        <v>252</v>
      </c>
      <c r="D84" s="161"/>
      <c r="E84" s="162">
        <v>13.5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140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5">
      <c r="A85" s="170">
        <v>32</v>
      </c>
      <c r="B85" s="171" t="s">
        <v>253</v>
      </c>
      <c r="C85" s="189" t="s">
        <v>254</v>
      </c>
      <c r="D85" s="172" t="s">
        <v>143</v>
      </c>
      <c r="E85" s="173">
        <v>45.6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5">
        <v>0</v>
      </c>
      <c r="O85" s="175">
        <f>ROUND(E85*N85,2)</f>
        <v>0</v>
      </c>
      <c r="P85" s="175">
        <v>3.2649999999999998E-2</v>
      </c>
      <c r="Q85" s="175">
        <f>ROUND(E85*P85,2)</f>
        <v>1.49</v>
      </c>
      <c r="R85" s="175" t="s">
        <v>250</v>
      </c>
      <c r="S85" s="175" t="s">
        <v>133</v>
      </c>
      <c r="T85" s="176" t="s">
        <v>134</v>
      </c>
      <c r="U85" s="159">
        <v>0</v>
      </c>
      <c r="V85" s="159">
        <f>ROUND(E85*U85,2)</f>
        <v>0</v>
      </c>
      <c r="W85" s="159"/>
      <c r="X85" s="159" t="s">
        <v>151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152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5">
      <c r="A86" s="156"/>
      <c r="B86" s="157"/>
      <c r="C86" s="190" t="s">
        <v>255</v>
      </c>
      <c r="D86" s="161"/>
      <c r="E86" s="162">
        <v>8.9600000000000009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49"/>
      <c r="Z86" s="149"/>
      <c r="AA86" s="149"/>
      <c r="AB86" s="149"/>
      <c r="AC86" s="149"/>
      <c r="AD86" s="149"/>
      <c r="AE86" s="149"/>
      <c r="AF86" s="149"/>
      <c r="AG86" s="149" t="s">
        <v>140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5">
      <c r="A87" s="156"/>
      <c r="B87" s="157"/>
      <c r="C87" s="190" t="s">
        <v>256</v>
      </c>
      <c r="D87" s="161"/>
      <c r="E87" s="162">
        <v>14.04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140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5">
      <c r="A88" s="156"/>
      <c r="B88" s="157"/>
      <c r="C88" s="190" t="s">
        <v>257</v>
      </c>
      <c r="D88" s="161"/>
      <c r="E88" s="162">
        <v>12.6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140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5">
      <c r="A89" s="156"/>
      <c r="B89" s="157"/>
      <c r="C89" s="190" t="s">
        <v>258</v>
      </c>
      <c r="D89" s="161"/>
      <c r="E89" s="162">
        <v>10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140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5">
      <c r="A90" s="170">
        <v>33</v>
      </c>
      <c r="B90" s="171" t="s">
        <v>259</v>
      </c>
      <c r="C90" s="189" t="s">
        <v>260</v>
      </c>
      <c r="D90" s="172" t="s">
        <v>143</v>
      </c>
      <c r="E90" s="173">
        <v>8.75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0</v>
      </c>
      <c r="O90" s="175">
        <f>ROUND(E90*N90,2)</f>
        <v>0</v>
      </c>
      <c r="P90" s="175">
        <v>0</v>
      </c>
      <c r="Q90" s="175">
        <f>ROUND(E90*P90,2)</f>
        <v>0</v>
      </c>
      <c r="R90" s="175"/>
      <c r="S90" s="175" t="s">
        <v>148</v>
      </c>
      <c r="T90" s="176" t="s">
        <v>149</v>
      </c>
      <c r="U90" s="159">
        <v>0</v>
      </c>
      <c r="V90" s="159">
        <f>ROUND(E90*U90,2)</f>
        <v>0</v>
      </c>
      <c r="W90" s="159"/>
      <c r="X90" s="159" t="s">
        <v>151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152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5">
      <c r="A91" s="156"/>
      <c r="B91" s="157"/>
      <c r="C91" s="190" t="s">
        <v>261</v>
      </c>
      <c r="D91" s="161"/>
      <c r="E91" s="162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140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5">
      <c r="A92" s="156"/>
      <c r="B92" s="157"/>
      <c r="C92" s="190" t="s">
        <v>262</v>
      </c>
      <c r="D92" s="161"/>
      <c r="E92" s="162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140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5">
      <c r="A93" s="156"/>
      <c r="B93" s="157"/>
      <c r="C93" s="190" t="s">
        <v>263</v>
      </c>
      <c r="D93" s="161"/>
      <c r="E93" s="162">
        <v>8.75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140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5">
      <c r="A94" s="170">
        <v>34</v>
      </c>
      <c r="B94" s="171" t="s">
        <v>264</v>
      </c>
      <c r="C94" s="189" t="s">
        <v>265</v>
      </c>
      <c r="D94" s="172" t="s">
        <v>147</v>
      </c>
      <c r="E94" s="173">
        <v>2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0</v>
      </c>
      <c r="O94" s="175">
        <f>ROUND(E94*N94,2)</f>
        <v>0</v>
      </c>
      <c r="P94" s="175">
        <v>0</v>
      </c>
      <c r="Q94" s="175">
        <f>ROUND(E94*P94,2)</f>
        <v>0</v>
      </c>
      <c r="R94" s="175"/>
      <c r="S94" s="175" t="s">
        <v>148</v>
      </c>
      <c r="T94" s="176" t="s">
        <v>149</v>
      </c>
      <c r="U94" s="159">
        <v>0</v>
      </c>
      <c r="V94" s="159">
        <f>ROUND(E94*U94,2)</f>
        <v>0</v>
      </c>
      <c r="W94" s="159"/>
      <c r="X94" s="159" t="s">
        <v>151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152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5">
      <c r="A95" s="156"/>
      <c r="B95" s="157"/>
      <c r="C95" s="190" t="s">
        <v>266</v>
      </c>
      <c r="D95" s="161"/>
      <c r="E95" s="162">
        <v>2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140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5">
      <c r="A96" s="170">
        <v>35</v>
      </c>
      <c r="B96" s="171" t="s">
        <v>267</v>
      </c>
      <c r="C96" s="189" t="s">
        <v>268</v>
      </c>
      <c r="D96" s="172" t="s">
        <v>143</v>
      </c>
      <c r="E96" s="173">
        <v>14.04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0</v>
      </c>
      <c r="O96" s="175">
        <f>ROUND(E96*N96,2)</f>
        <v>0</v>
      </c>
      <c r="P96" s="175">
        <v>0</v>
      </c>
      <c r="Q96" s="175">
        <f>ROUND(E96*P96,2)</f>
        <v>0</v>
      </c>
      <c r="R96" s="175"/>
      <c r="S96" s="175" t="s">
        <v>148</v>
      </c>
      <c r="T96" s="176" t="s">
        <v>149</v>
      </c>
      <c r="U96" s="159">
        <v>0</v>
      </c>
      <c r="V96" s="159">
        <f>ROUND(E96*U96,2)</f>
        <v>0</v>
      </c>
      <c r="W96" s="159"/>
      <c r="X96" s="159" t="s">
        <v>151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152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5">
      <c r="A97" s="156"/>
      <c r="B97" s="157"/>
      <c r="C97" s="190" t="s">
        <v>269</v>
      </c>
      <c r="D97" s="161"/>
      <c r="E97" s="162">
        <v>14.04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140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5">
      <c r="A98" s="170">
        <v>36</v>
      </c>
      <c r="B98" s="171" t="s">
        <v>270</v>
      </c>
      <c r="C98" s="189" t="s">
        <v>271</v>
      </c>
      <c r="D98" s="172" t="s">
        <v>147</v>
      </c>
      <c r="E98" s="173">
        <v>2</v>
      </c>
      <c r="F98" s="174"/>
      <c r="G98" s="175">
        <f>ROUND(E98*F98,2)</f>
        <v>0</v>
      </c>
      <c r="H98" s="174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5">
        <v>0</v>
      </c>
      <c r="O98" s="175">
        <f>ROUND(E98*N98,2)</f>
        <v>0</v>
      </c>
      <c r="P98" s="175">
        <v>0</v>
      </c>
      <c r="Q98" s="175">
        <f>ROUND(E98*P98,2)</f>
        <v>0</v>
      </c>
      <c r="R98" s="175"/>
      <c r="S98" s="175" t="s">
        <v>148</v>
      </c>
      <c r="T98" s="176" t="s">
        <v>149</v>
      </c>
      <c r="U98" s="159">
        <v>0</v>
      </c>
      <c r="V98" s="159">
        <f>ROUND(E98*U98,2)</f>
        <v>0</v>
      </c>
      <c r="W98" s="159"/>
      <c r="X98" s="159" t="s">
        <v>151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152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5">
      <c r="A99" s="156"/>
      <c r="B99" s="157"/>
      <c r="C99" s="190" t="s">
        <v>272</v>
      </c>
      <c r="D99" s="161"/>
      <c r="E99" s="162">
        <v>2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140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5">
      <c r="A100" s="170">
        <v>37</v>
      </c>
      <c r="B100" s="171" t="s">
        <v>273</v>
      </c>
      <c r="C100" s="189" t="s">
        <v>274</v>
      </c>
      <c r="D100" s="172" t="s">
        <v>143</v>
      </c>
      <c r="E100" s="173">
        <v>31.069199999999999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1.4749999999999999E-2</v>
      </c>
      <c r="O100" s="175">
        <f>ROUND(E100*N100,2)</f>
        <v>0.46</v>
      </c>
      <c r="P100" s="175">
        <v>0</v>
      </c>
      <c r="Q100" s="175">
        <f>ROUND(E100*P100,2)</f>
        <v>0</v>
      </c>
      <c r="R100" s="175" t="s">
        <v>275</v>
      </c>
      <c r="S100" s="175" t="s">
        <v>133</v>
      </c>
      <c r="T100" s="176" t="s">
        <v>134</v>
      </c>
      <c r="U100" s="159">
        <v>0</v>
      </c>
      <c r="V100" s="159">
        <f>ROUND(E100*U100,2)</f>
        <v>0</v>
      </c>
      <c r="W100" s="159"/>
      <c r="X100" s="159" t="s">
        <v>155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156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0" outlineLevel="1" x14ac:dyDescent="0.25">
      <c r="A101" s="156"/>
      <c r="B101" s="157"/>
      <c r="C101" s="190" t="s">
        <v>276</v>
      </c>
      <c r="D101" s="161"/>
      <c r="E101" s="162">
        <v>17.569199999999999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140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5">
      <c r="A102" s="156"/>
      <c r="B102" s="157"/>
      <c r="C102" s="190" t="s">
        <v>252</v>
      </c>
      <c r="D102" s="161"/>
      <c r="E102" s="162">
        <v>13.5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140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5">
      <c r="A103" s="156">
        <v>38</v>
      </c>
      <c r="B103" s="157" t="s">
        <v>277</v>
      </c>
      <c r="C103" s="191" t="s">
        <v>278</v>
      </c>
      <c r="D103" s="158" t="s">
        <v>0</v>
      </c>
      <c r="E103" s="185"/>
      <c r="F103" s="160"/>
      <c r="G103" s="159">
        <f>ROUND(E103*F103,2)</f>
        <v>0</v>
      </c>
      <c r="H103" s="160"/>
      <c r="I103" s="159">
        <f>ROUND(E103*H103,2)</f>
        <v>0</v>
      </c>
      <c r="J103" s="160"/>
      <c r="K103" s="159">
        <f>ROUND(E103*J103,2)</f>
        <v>0</v>
      </c>
      <c r="L103" s="159">
        <v>21</v>
      </c>
      <c r="M103" s="159">
        <f>G103*(1+L103/100)</f>
        <v>0</v>
      </c>
      <c r="N103" s="159">
        <v>0</v>
      </c>
      <c r="O103" s="159">
        <f>ROUND(E103*N103,2)</f>
        <v>0</v>
      </c>
      <c r="P103" s="159">
        <v>0</v>
      </c>
      <c r="Q103" s="159">
        <f>ROUND(E103*P103,2)</f>
        <v>0</v>
      </c>
      <c r="R103" s="159" t="s">
        <v>245</v>
      </c>
      <c r="S103" s="159" t="s">
        <v>133</v>
      </c>
      <c r="T103" s="159" t="s">
        <v>134</v>
      </c>
      <c r="U103" s="159">
        <v>0</v>
      </c>
      <c r="V103" s="159">
        <f>ROUND(E103*U103,2)</f>
        <v>0</v>
      </c>
      <c r="W103" s="159"/>
      <c r="X103" s="159" t="s">
        <v>227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228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5">
      <c r="A104" s="156"/>
      <c r="B104" s="157"/>
      <c r="C104" s="261" t="s">
        <v>242</v>
      </c>
      <c r="D104" s="262"/>
      <c r="E104" s="262"/>
      <c r="F104" s="262"/>
      <c r="G104" s="262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166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13" x14ac:dyDescent="0.25">
      <c r="A105" s="164" t="s">
        <v>127</v>
      </c>
      <c r="B105" s="165" t="s">
        <v>84</v>
      </c>
      <c r="C105" s="187" t="s">
        <v>85</v>
      </c>
      <c r="D105" s="166"/>
      <c r="E105" s="167"/>
      <c r="F105" s="168"/>
      <c r="G105" s="168">
        <f>SUMIF(AG106:AG124,"&lt;&gt;NOR",G106:G124)</f>
        <v>0</v>
      </c>
      <c r="H105" s="168"/>
      <c r="I105" s="168">
        <f>SUM(I106:I124)</f>
        <v>0</v>
      </c>
      <c r="J105" s="168"/>
      <c r="K105" s="168">
        <f>SUM(K106:K124)</f>
        <v>0</v>
      </c>
      <c r="L105" s="168"/>
      <c r="M105" s="168">
        <f>SUM(M106:M124)</f>
        <v>0</v>
      </c>
      <c r="N105" s="168"/>
      <c r="O105" s="168">
        <f>SUM(O106:O124)</f>
        <v>0.6</v>
      </c>
      <c r="P105" s="168"/>
      <c r="Q105" s="168">
        <f>SUM(Q106:Q124)</f>
        <v>0.17</v>
      </c>
      <c r="R105" s="168"/>
      <c r="S105" s="168"/>
      <c r="T105" s="169"/>
      <c r="U105" s="163"/>
      <c r="V105" s="163">
        <f>SUM(V106:V124)</f>
        <v>13.55</v>
      </c>
      <c r="W105" s="163"/>
      <c r="X105" s="163"/>
      <c r="AG105" t="s">
        <v>128</v>
      </c>
    </row>
    <row r="106" spans="1:60" ht="20" outlineLevel="1" x14ac:dyDescent="0.25">
      <c r="A106" s="170">
        <v>39</v>
      </c>
      <c r="B106" s="171" t="s">
        <v>279</v>
      </c>
      <c r="C106" s="189" t="s">
        <v>280</v>
      </c>
      <c r="D106" s="172" t="s">
        <v>220</v>
      </c>
      <c r="E106" s="173">
        <v>12.5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75">
        <v>0</v>
      </c>
      <c r="O106" s="175">
        <f>ROUND(E106*N106,2)</f>
        <v>0</v>
      </c>
      <c r="P106" s="175">
        <v>0</v>
      </c>
      <c r="Q106" s="175">
        <f>ROUND(E106*P106,2)</f>
        <v>0</v>
      </c>
      <c r="R106" s="175" t="s">
        <v>281</v>
      </c>
      <c r="S106" s="175" t="s">
        <v>133</v>
      </c>
      <c r="T106" s="176" t="s">
        <v>134</v>
      </c>
      <c r="U106" s="159">
        <v>0.46</v>
      </c>
      <c r="V106" s="159">
        <f>ROUND(E106*U106,2)</f>
        <v>5.75</v>
      </c>
      <c r="W106" s="159"/>
      <c r="X106" s="159" t="s">
        <v>135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136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5">
      <c r="A107" s="156"/>
      <c r="B107" s="157"/>
      <c r="C107" s="190" t="s">
        <v>282</v>
      </c>
      <c r="D107" s="161"/>
      <c r="E107" s="162">
        <v>12.5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140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5">
      <c r="A108" s="170">
        <v>40</v>
      </c>
      <c r="B108" s="171" t="s">
        <v>283</v>
      </c>
      <c r="C108" s="189" t="s">
        <v>284</v>
      </c>
      <c r="D108" s="172" t="s">
        <v>285</v>
      </c>
      <c r="E108" s="173">
        <v>150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5.0000000000000002E-5</v>
      </c>
      <c r="O108" s="175">
        <f>ROUND(E108*N108,2)</f>
        <v>0.01</v>
      </c>
      <c r="P108" s="175">
        <v>0</v>
      </c>
      <c r="Q108" s="175">
        <f>ROUND(E108*P108,2)</f>
        <v>0</v>
      </c>
      <c r="R108" s="175" t="s">
        <v>281</v>
      </c>
      <c r="S108" s="175" t="s">
        <v>133</v>
      </c>
      <c r="T108" s="176" t="s">
        <v>134</v>
      </c>
      <c r="U108" s="159">
        <v>5.1999999999999998E-2</v>
      </c>
      <c r="V108" s="159">
        <f>ROUND(E108*U108,2)</f>
        <v>7.8</v>
      </c>
      <c r="W108" s="159"/>
      <c r="X108" s="159" t="s">
        <v>135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136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5">
      <c r="A109" s="156"/>
      <c r="B109" s="157"/>
      <c r="C109" s="190" t="s">
        <v>286</v>
      </c>
      <c r="D109" s="161"/>
      <c r="E109" s="162">
        <v>150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140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5">
      <c r="A110" s="170">
        <v>41</v>
      </c>
      <c r="B110" s="171" t="s">
        <v>287</v>
      </c>
      <c r="C110" s="189" t="s">
        <v>288</v>
      </c>
      <c r="D110" s="172" t="s">
        <v>285</v>
      </c>
      <c r="E110" s="173">
        <v>165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5">
        <v>6.0000000000000002E-5</v>
      </c>
      <c r="O110" s="175">
        <f>ROUND(E110*N110,2)</f>
        <v>0.01</v>
      </c>
      <c r="P110" s="175">
        <v>1E-3</v>
      </c>
      <c r="Q110" s="175">
        <f>ROUND(E110*P110,2)</f>
        <v>0.17</v>
      </c>
      <c r="R110" s="175" t="s">
        <v>250</v>
      </c>
      <c r="S110" s="175" t="s">
        <v>133</v>
      </c>
      <c r="T110" s="176" t="s">
        <v>134</v>
      </c>
      <c r="U110" s="159">
        <v>0</v>
      </c>
      <c r="V110" s="159">
        <f>ROUND(E110*U110,2)</f>
        <v>0</v>
      </c>
      <c r="W110" s="159"/>
      <c r="X110" s="159" t="s">
        <v>151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152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5">
      <c r="A111" s="156"/>
      <c r="B111" s="157"/>
      <c r="C111" s="190" t="s">
        <v>289</v>
      </c>
      <c r="D111" s="161"/>
      <c r="E111" s="162">
        <v>10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140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5">
      <c r="A112" s="156"/>
      <c r="B112" s="157"/>
      <c r="C112" s="190" t="s">
        <v>290</v>
      </c>
      <c r="D112" s="161"/>
      <c r="E112" s="162">
        <v>5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140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5">
      <c r="A113" s="156"/>
      <c r="B113" s="157"/>
      <c r="C113" s="190" t="s">
        <v>291</v>
      </c>
      <c r="D113" s="161"/>
      <c r="E113" s="162">
        <v>150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140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5">
      <c r="A114" s="170">
        <v>42</v>
      </c>
      <c r="B114" s="171" t="s">
        <v>292</v>
      </c>
      <c r="C114" s="189" t="s">
        <v>293</v>
      </c>
      <c r="D114" s="172" t="s">
        <v>285</v>
      </c>
      <c r="E114" s="173">
        <v>550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5">
        <v>1.0499999999999999E-3</v>
      </c>
      <c r="O114" s="175">
        <f>ROUND(E114*N114,2)</f>
        <v>0.57999999999999996</v>
      </c>
      <c r="P114" s="175">
        <v>0</v>
      </c>
      <c r="Q114" s="175">
        <f>ROUND(E114*P114,2)</f>
        <v>0</v>
      </c>
      <c r="R114" s="175" t="s">
        <v>250</v>
      </c>
      <c r="S114" s="175" t="s">
        <v>133</v>
      </c>
      <c r="T114" s="176" t="s">
        <v>134</v>
      </c>
      <c r="U114" s="159">
        <v>0</v>
      </c>
      <c r="V114" s="159">
        <f>ROUND(E114*U114,2)</f>
        <v>0</v>
      </c>
      <c r="W114" s="159"/>
      <c r="X114" s="159" t="s">
        <v>151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152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5">
      <c r="A115" s="156"/>
      <c r="B115" s="157"/>
      <c r="C115" s="190" t="s">
        <v>294</v>
      </c>
      <c r="D115" s="161"/>
      <c r="E115" s="162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140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5">
      <c r="A116" s="156"/>
      <c r="B116" s="157"/>
      <c r="C116" s="190" t="s">
        <v>295</v>
      </c>
      <c r="D116" s="161"/>
      <c r="E116" s="162">
        <v>350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140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5">
      <c r="A117" s="156"/>
      <c r="B117" s="157"/>
      <c r="C117" s="190" t="s">
        <v>296</v>
      </c>
      <c r="D117" s="161"/>
      <c r="E117" s="162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140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5">
      <c r="A118" s="156"/>
      <c r="B118" s="157"/>
      <c r="C118" s="190" t="s">
        <v>297</v>
      </c>
      <c r="D118" s="161"/>
      <c r="E118" s="162">
        <v>200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140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5">
      <c r="A119" s="170">
        <v>43</v>
      </c>
      <c r="B119" s="171" t="s">
        <v>298</v>
      </c>
      <c r="C119" s="189" t="s">
        <v>299</v>
      </c>
      <c r="D119" s="172" t="s">
        <v>220</v>
      </c>
      <c r="E119" s="173">
        <v>12.5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5">
        <v>0</v>
      </c>
      <c r="O119" s="175">
        <f>ROUND(E119*N119,2)</f>
        <v>0</v>
      </c>
      <c r="P119" s="175">
        <v>0</v>
      </c>
      <c r="Q119" s="175">
        <f>ROUND(E119*P119,2)</f>
        <v>0</v>
      </c>
      <c r="R119" s="175"/>
      <c r="S119" s="175" t="s">
        <v>148</v>
      </c>
      <c r="T119" s="176" t="s">
        <v>149</v>
      </c>
      <c r="U119" s="159">
        <v>0</v>
      </c>
      <c r="V119" s="159">
        <f>ROUND(E119*U119,2)</f>
        <v>0</v>
      </c>
      <c r="W119" s="159"/>
      <c r="X119" s="159" t="s">
        <v>151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152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5">
      <c r="A120" s="156"/>
      <c r="B120" s="157"/>
      <c r="C120" s="190" t="s">
        <v>282</v>
      </c>
      <c r="D120" s="161"/>
      <c r="E120" s="162">
        <v>12.5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140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5">
      <c r="A121" s="170">
        <v>44</v>
      </c>
      <c r="B121" s="171" t="s">
        <v>300</v>
      </c>
      <c r="C121" s="189" t="s">
        <v>301</v>
      </c>
      <c r="D121" s="172" t="s">
        <v>147</v>
      </c>
      <c r="E121" s="173">
        <v>6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0</v>
      </c>
      <c r="O121" s="175">
        <f>ROUND(E121*N121,2)</f>
        <v>0</v>
      </c>
      <c r="P121" s="175">
        <v>0</v>
      </c>
      <c r="Q121" s="175">
        <f>ROUND(E121*P121,2)</f>
        <v>0</v>
      </c>
      <c r="R121" s="175"/>
      <c r="S121" s="175" t="s">
        <v>148</v>
      </c>
      <c r="T121" s="176" t="s">
        <v>149</v>
      </c>
      <c r="U121" s="159">
        <v>0</v>
      </c>
      <c r="V121" s="159">
        <f>ROUND(E121*U121,2)</f>
        <v>0</v>
      </c>
      <c r="W121" s="159"/>
      <c r="X121" s="159" t="s">
        <v>151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152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5">
      <c r="A122" s="156"/>
      <c r="B122" s="157"/>
      <c r="C122" s="190" t="s">
        <v>302</v>
      </c>
      <c r="D122" s="161"/>
      <c r="E122" s="162">
        <v>6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140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5">
      <c r="A123" s="156">
        <v>45</v>
      </c>
      <c r="B123" s="157" t="s">
        <v>303</v>
      </c>
      <c r="C123" s="191" t="s">
        <v>304</v>
      </c>
      <c r="D123" s="158" t="s">
        <v>0</v>
      </c>
      <c r="E123" s="185"/>
      <c r="F123" s="160"/>
      <c r="G123" s="159">
        <f>ROUND(E123*F123,2)</f>
        <v>0</v>
      </c>
      <c r="H123" s="160"/>
      <c r="I123" s="159">
        <f>ROUND(E123*H123,2)</f>
        <v>0</v>
      </c>
      <c r="J123" s="160"/>
      <c r="K123" s="159">
        <f>ROUND(E123*J123,2)</f>
        <v>0</v>
      </c>
      <c r="L123" s="159">
        <v>21</v>
      </c>
      <c r="M123" s="159">
        <f>G123*(1+L123/100)</f>
        <v>0</v>
      </c>
      <c r="N123" s="159">
        <v>0</v>
      </c>
      <c r="O123" s="159">
        <f>ROUND(E123*N123,2)</f>
        <v>0</v>
      </c>
      <c r="P123" s="159">
        <v>0</v>
      </c>
      <c r="Q123" s="159">
        <f>ROUND(E123*P123,2)</f>
        <v>0</v>
      </c>
      <c r="R123" s="159" t="s">
        <v>281</v>
      </c>
      <c r="S123" s="159" t="s">
        <v>133</v>
      </c>
      <c r="T123" s="159" t="s">
        <v>134</v>
      </c>
      <c r="U123" s="159">
        <v>0</v>
      </c>
      <c r="V123" s="159">
        <f>ROUND(E123*U123,2)</f>
        <v>0</v>
      </c>
      <c r="W123" s="159"/>
      <c r="X123" s="159" t="s">
        <v>227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228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5">
      <c r="A124" s="156"/>
      <c r="B124" s="157"/>
      <c r="C124" s="261" t="s">
        <v>242</v>
      </c>
      <c r="D124" s="262"/>
      <c r="E124" s="262"/>
      <c r="F124" s="262"/>
      <c r="G124" s="262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166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13" x14ac:dyDescent="0.25">
      <c r="A125" s="164" t="s">
        <v>127</v>
      </c>
      <c r="B125" s="165" t="s">
        <v>86</v>
      </c>
      <c r="C125" s="187" t="s">
        <v>87</v>
      </c>
      <c r="D125" s="166"/>
      <c r="E125" s="167"/>
      <c r="F125" s="168"/>
      <c r="G125" s="168">
        <f>SUMIF(AG126:AG139,"&lt;&gt;NOR",G126:G139)</f>
        <v>0</v>
      </c>
      <c r="H125" s="168"/>
      <c r="I125" s="168">
        <f>SUM(I126:I139)</f>
        <v>0</v>
      </c>
      <c r="J125" s="168"/>
      <c r="K125" s="168">
        <f>SUM(K126:K139)</f>
        <v>0</v>
      </c>
      <c r="L125" s="168"/>
      <c r="M125" s="168">
        <f>SUM(M126:M139)</f>
        <v>0</v>
      </c>
      <c r="N125" s="168"/>
      <c r="O125" s="168">
        <f>SUM(O126:O139)</f>
        <v>0.92999999999999994</v>
      </c>
      <c r="P125" s="168"/>
      <c r="Q125" s="168">
        <f>SUM(Q126:Q139)</f>
        <v>0.97</v>
      </c>
      <c r="R125" s="168"/>
      <c r="S125" s="168"/>
      <c r="T125" s="169"/>
      <c r="U125" s="163"/>
      <c r="V125" s="163">
        <f>SUM(V126:V139)</f>
        <v>112.24000000000001</v>
      </c>
      <c r="W125" s="163"/>
      <c r="X125" s="163"/>
      <c r="AG125" t="s">
        <v>128</v>
      </c>
    </row>
    <row r="126" spans="1:60" outlineLevel="1" x14ac:dyDescent="0.25">
      <c r="A126" s="170">
        <v>46</v>
      </c>
      <c r="B126" s="171" t="s">
        <v>305</v>
      </c>
      <c r="C126" s="189" t="s">
        <v>306</v>
      </c>
      <c r="D126" s="172" t="s">
        <v>220</v>
      </c>
      <c r="E126" s="173">
        <v>100</v>
      </c>
      <c r="F126" s="174"/>
      <c r="G126" s="175">
        <f>ROUND(E126*F126,2)</f>
        <v>0</v>
      </c>
      <c r="H126" s="174"/>
      <c r="I126" s="175">
        <f>ROUND(E126*H126,2)</f>
        <v>0</v>
      </c>
      <c r="J126" s="174"/>
      <c r="K126" s="175">
        <f>ROUND(E126*J126,2)</f>
        <v>0</v>
      </c>
      <c r="L126" s="175">
        <v>21</v>
      </c>
      <c r="M126" s="175">
        <f>G126*(1+L126/100)</f>
        <v>0</v>
      </c>
      <c r="N126" s="175">
        <v>7.2999999999999996E-4</v>
      </c>
      <c r="O126" s="175">
        <f>ROUND(E126*N126,2)</f>
        <v>7.0000000000000007E-2</v>
      </c>
      <c r="P126" s="175">
        <v>0</v>
      </c>
      <c r="Q126" s="175">
        <f>ROUND(E126*P126,2)</f>
        <v>0</v>
      </c>
      <c r="R126" s="175" t="s">
        <v>307</v>
      </c>
      <c r="S126" s="175" t="s">
        <v>133</v>
      </c>
      <c r="T126" s="176" t="s">
        <v>134</v>
      </c>
      <c r="U126" s="159">
        <v>0.18</v>
      </c>
      <c r="V126" s="159">
        <f>ROUND(E126*U126,2)</f>
        <v>18</v>
      </c>
      <c r="W126" s="159"/>
      <c r="X126" s="159" t="s">
        <v>135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136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5">
      <c r="A127" s="156"/>
      <c r="B127" s="157"/>
      <c r="C127" s="252" t="s">
        <v>308</v>
      </c>
      <c r="D127" s="253"/>
      <c r="E127" s="253"/>
      <c r="F127" s="253"/>
      <c r="G127" s="253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166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5">
      <c r="A128" s="156"/>
      <c r="B128" s="157"/>
      <c r="C128" s="190" t="s">
        <v>309</v>
      </c>
      <c r="D128" s="161"/>
      <c r="E128" s="162">
        <v>100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140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5">
      <c r="A129" s="170">
        <v>47</v>
      </c>
      <c r="B129" s="171" t="s">
        <v>310</v>
      </c>
      <c r="C129" s="189" t="s">
        <v>311</v>
      </c>
      <c r="D129" s="172" t="s">
        <v>220</v>
      </c>
      <c r="E129" s="173">
        <v>100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5">
        <v>0</v>
      </c>
      <c r="O129" s="175">
        <f>ROUND(E129*N129,2)</f>
        <v>0</v>
      </c>
      <c r="P129" s="175">
        <v>1E-3</v>
      </c>
      <c r="Q129" s="175">
        <f>ROUND(E129*P129,2)</f>
        <v>0.1</v>
      </c>
      <c r="R129" s="175" t="s">
        <v>307</v>
      </c>
      <c r="S129" s="175" t="s">
        <v>133</v>
      </c>
      <c r="T129" s="176" t="s">
        <v>134</v>
      </c>
      <c r="U129" s="159">
        <v>0.08</v>
      </c>
      <c r="V129" s="159">
        <f>ROUND(E129*U129,2)</f>
        <v>8</v>
      </c>
      <c r="W129" s="159"/>
      <c r="X129" s="159" t="s">
        <v>135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136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5">
      <c r="A130" s="156"/>
      <c r="B130" s="157"/>
      <c r="C130" s="190" t="s">
        <v>312</v>
      </c>
      <c r="D130" s="161"/>
      <c r="E130" s="162">
        <v>100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140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20" outlineLevel="1" x14ac:dyDescent="0.25">
      <c r="A131" s="170">
        <v>48</v>
      </c>
      <c r="B131" s="171" t="s">
        <v>313</v>
      </c>
      <c r="C131" s="189" t="s">
        <v>314</v>
      </c>
      <c r="D131" s="172" t="s">
        <v>143</v>
      </c>
      <c r="E131" s="173">
        <v>98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5">
        <v>4.0000000000000003E-5</v>
      </c>
      <c r="O131" s="175">
        <f>ROUND(E131*N131,2)</f>
        <v>0</v>
      </c>
      <c r="P131" s="175">
        <v>0</v>
      </c>
      <c r="Q131" s="175">
        <f>ROUND(E131*P131,2)</f>
        <v>0</v>
      </c>
      <c r="R131" s="175" t="s">
        <v>307</v>
      </c>
      <c r="S131" s="175" t="s">
        <v>315</v>
      </c>
      <c r="T131" s="176" t="s">
        <v>134</v>
      </c>
      <c r="U131" s="159">
        <v>0.73</v>
      </c>
      <c r="V131" s="159">
        <f>ROUND(E131*U131,2)</f>
        <v>71.540000000000006</v>
      </c>
      <c r="W131" s="159"/>
      <c r="X131" s="159" t="s">
        <v>135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136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5">
      <c r="A132" s="156"/>
      <c r="B132" s="157"/>
      <c r="C132" s="190" t="s">
        <v>316</v>
      </c>
      <c r="D132" s="161"/>
      <c r="E132" s="162">
        <v>98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140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5">
      <c r="A133" s="170">
        <v>49</v>
      </c>
      <c r="B133" s="171" t="s">
        <v>317</v>
      </c>
      <c r="C133" s="189" t="s">
        <v>318</v>
      </c>
      <c r="D133" s="172" t="s">
        <v>143</v>
      </c>
      <c r="E133" s="173">
        <v>98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5">
        <v>0</v>
      </c>
      <c r="O133" s="175">
        <f>ROUND(E133*N133,2)</f>
        <v>0</v>
      </c>
      <c r="P133" s="175">
        <v>8.9099999999999995E-3</v>
      </c>
      <c r="Q133" s="175">
        <f>ROUND(E133*P133,2)</f>
        <v>0.87</v>
      </c>
      <c r="R133" s="175" t="s">
        <v>307</v>
      </c>
      <c r="S133" s="175" t="s">
        <v>133</v>
      </c>
      <c r="T133" s="176" t="s">
        <v>134</v>
      </c>
      <c r="U133" s="159">
        <v>0.15</v>
      </c>
      <c r="V133" s="159">
        <f>ROUND(E133*U133,2)</f>
        <v>14.7</v>
      </c>
      <c r="W133" s="159"/>
      <c r="X133" s="159" t="s">
        <v>135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136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5">
      <c r="A134" s="156"/>
      <c r="B134" s="157"/>
      <c r="C134" s="252" t="s">
        <v>319</v>
      </c>
      <c r="D134" s="253"/>
      <c r="E134" s="253"/>
      <c r="F134" s="253"/>
      <c r="G134" s="253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166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5">
      <c r="A135" s="156"/>
      <c r="B135" s="157"/>
      <c r="C135" s="190" t="s">
        <v>316</v>
      </c>
      <c r="D135" s="161"/>
      <c r="E135" s="162">
        <v>98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140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30" outlineLevel="1" x14ac:dyDescent="0.25">
      <c r="A136" s="170">
        <v>50</v>
      </c>
      <c r="B136" s="171" t="s">
        <v>320</v>
      </c>
      <c r="C136" s="189" t="s">
        <v>321</v>
      </c>
      <c r="D136" s="172" t="s">
        <v>143</v>
      </c>
      <c r="E136" s="173">
        <v>107.8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0</v>
      </c>
      <c r="N136" s="175">
        <v>8.0000000000000002E-3</v>
      </c>
      <c r="O136" s="175">
        <f>ROUND(E136*N136,2)</f>
        <v>0.86</v>
      </c>
      <c r="P136" s="175">
        <v>0</v>
      </c>
      <c r="Q136" s="175">
        <f>ROUND(E136*P136,2)</f>
        <v>0</v>
      </c>
      <c r="R136" s="175" t="s">
        <v>275</v>
      </c>
      <c r="S136" s="175" t="s">
        <v>133</v>
      </c>
      <c r="T136" s="176" t="s">
        <v>134</v>
      </c>
      <c r="U136" s="159">
        <v>0</v>
      </c>
      <c r="V136" s="159">
        <f>ROUND(E136*U136,2)</f>
        <v>0</v>
      </c>
      <c r="W136" s="159"/>
      <c r="X136" s="159" t="s">
        <v>155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156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5">
      <c r="A137" s="156"/>
      <c r="B137" s="157"/>
      <c r="C137" s="190" t="s">
        <v>322</v>
      </c>
      <c r="D137" s="161"/>
      <c r="E137" s="162">
        <v>107.8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140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5">
      <c r="A138" s="156">
        <v>51</v>
      </c>
      <c r="B138" s="157" t="s">
        <v>323</v>
      </c>
      <c r="C138" s="191" t="s">
        <v>324</v>
      </c>
      <c r="D138" s="158" t="s">
        <v>0</v>
      </c>
      <c r="E138" s="185"/>
      <c r="F138" s="160"/>
      <c r="G138" s="159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59" t="s">
        <v>307</v>
      </c>
      <c r="S138" s="159" t="s">
        <v>133</v>
      </c>
      <c r="T138" s="159" t="s">
        <v>134</v>
      </c>
      <c r="U138" s="159">
        <v>0</v>
      </c>
      <c r="V138" s="159">
        <f>ROUND(E138*U138,2)</f>
        <v>0</v>
      </c>
      <c r="W138" s="159"/>
      <c r="X138" s="159" t="s">
        <v>227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228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5">
      <c r="A139" s="156"/>
      <c r="B139" s="157"/>
      <c r="C139" s="261" t="s">
        <v>242</v>
      </c>
      <c r="D139" s="262"/>
      <c r="E139" s="262"/>
      <c r="F139" s="262"/>
      <c r="G139" s="262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166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ht="13" x14ac:dyDescent="0.25">
      <c r="A140" s="164" t="s">
        <v>127</v>
      </c>
      <c r="B140" s="165" t="s">
        <v>88</v>
      </c>
      <c r="C140" s="187" t="s">
        <v>89</v>
      </c>
      <c r="D140" s="166"/>
      <c r="E140" s="167"/>
      <c r="F140" s="168"/>
      <c r="G140" s="168">
        <f>SUMIF(AG141:AG149,"&lt;&gt;NOR",G141:G149)</f>
        <v>0</v>
      </c>
      <c r="H140" s="168"/>
      <c r="I140" s="168">
        <f>SUM(I141:I149)</f>
        <v>0</v>
      </c>
      <c r="J140" s="168"/>
      <c r="K140" s="168">
        <f>SUM(K141:K149)</f>
        <v>0</v>
      </c>
      <c r="L140" s="168"/>
      <c r="M140" s="168">
        <f>SUM(M141:M149)</f>
        <v>0</v>
      </c>
      <c r="N140" s="168"/>
      <c r="O140" s="168">
        <f>SUM(O141:O149)</f>
        <v>0.06</v>
      </c>
      <c r="P140" s="168"/>
      <c r="Q140" s="168">
        <f>SUM(Q141:Q149)</f>
        <v>0</v>
      </c>
      <c r="R140" s="168"/>
      <c r="S140" s="168"/>
      <c r="T140" s="169"/>
      <c r="U140" s="163"/>
      <c r="V140" s="163">
        <f>SUM(V141:V149)</f>
        <v>12.87</v>
      </c>
      <c r="W140" s="163"/>
      <c r="X140" s="163"/>
      <c r="AG140" t="s">
        <v>128</v>
      </c>
    </row>
    <row r="141" spans="1:60" outlineLevel="1" x14ac:dyDescent="0.25">
      <c r="A141" s="170">
        <v>52</v>
      </c>
      <c r="B141" s="171" t="s">
        <v>325</v>
      </c>
      <c r="C141" s="189" t="s">
        <v>326</v>
      </c>
      <c r="D141" s="172" t="s">
        <v>143</v>
      </c>
      <c r="E141" s="173">
        <v>56.92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5">
        <v>4.0999999999999999E-4</v>
      </c>
      <c r="O141" s="175">
        <f>ROUND(E141*N141,2)</f>
        <v>0.02</v>
      </c>
      <c r="P141" s="175">
        <v>0</v>
      </c>
      <c r="Q141" s="175">
        <f>ROUND(E141*P141,2)</f>
        <v>0</v>
      </c>
      <c r="R141" s="175" t="s">
        <v>327</v>
      </c>
      <c r="S141" s="175" t="s">
        <v>133</v>
      </c>
      <c r="T141" s="176" t="s">
        <v>134</v>
      </c>
      <c r="U141" s="159">
        <v>0.154</v>
      </c>
      <c r="V141" s="159">
        <f>ROUND(E141*U141,2)</f>
        <v>8.77</v>
      </c>
      <c r="W141" s="159"/>
      <c r="X141" s="159" t="s">
        <v>135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136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5">
      <c r="A142" s="156"/>
      <c r="B142" s="157"/>
      <c r="C142" s="190" t="s">
        <v>144</v>
      </c>
      <c r="D142" s="161"/>
      <c r="E142" s="162">
        <v>25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140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5">
      <c r="A143" s="156"/>
      <c r="B143" s="157"/>
      <c r="C143" s="190" t="s">
        <v>167</v>
      </c>
      <c r="D143" s="161"/>
      <c r="E143" s="162">
        <v>31.92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140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5">
      <c r="A144" s="170">
        <v>53</v>
      </c>
      <c r="B144" s="171" t="s">
        <v>328</v>
      </c>
      <c r="C144" s="189" t="s">
        <v>329</v>
      </c>
      <c r="D144" s="172" t="s">
        <v>143</v>
      </c>
      <c r="E144" s="173">
        <v>56.92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2.0000000000000001E-4</v>
      </c>
      <c r="O144" s="175">
        <f>ROUND(E144*N144,2)</f>
        <v>0.01</v>
      </c>
      <c r="P144" s="175">
        <v>0</v>
      </c>
      <c r="Q144" s="175">
        <f>ROUND(E144*P144,2)</f>
        <v>0</v>
      </c>
      <c r="R144" s="175" t="s">
        <v>327</v>
      </c>
      <c r="S144" s="175" t="s">
        <v>133</v>
      </c>
      <c r="T144" s="176" t="s">
        <v>134</v>
      </c>
      <c r="U144" s="159">
        <v>7.1999999999999995E-2</v>
      </c>
      <c r="V144" s="159">
        <f>ROUND(E144*U144,2)</f>
        <v>4.0999999999999996</v>
      </c>
      <c r="W144" s="159"/>
      <c r="X144" s="159" t="s">
        <v>135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136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5">
      <c r="A145" s="156"/>
      <c r="B145" s="157"/>
      <c r="C145" s="190" t="s">
        <v>144</v>
      </c>
      <c r="D145" s="161"/>
      <c r="E145" s="162">
        <v>25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140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5">
      <c r="A146" s="156"/>
      <c r="B146" s="157"/>
      <c r="C146" s="190" t="s">
        <v>167</v>
      </c>
      <c r="D146" s="161"/>
      <c r="E146" s="162">
        <v>31.92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140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5">
      <c r="A147" s="170">
        <v>54</v>
      </c>
      <c r="B147" s="171" t="s">
        <v>330</v>
      </c>
      <c r="C147" s="189" t="s">
        <v>331</v>
      </c>
      <c r="D147" s="172" t="s">
        <v>143</v>
      </c>
      <c r="E147" s="173">
        <v>58.944000000000003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5">
        <v>5.4000000000000001E-4</v>
      </c>
      <c r="O147" s="175">
        <f>ROUND(E147*N147,2)</f>
        <v>0.03</v>
      </c>
      <c r="P147" s="175">
        <v>0</v>
      </c>
      <c r="Q147" s="175">
        <f>ROUND(E147*P147,2)</f>
        <v>0</v>
      </c>
      <c r="R147" s="175" t="s">
        <v>250</v>
      </c>
      <c r="S147" s="175" t="s">
        <v>133</v>
      </c>
      <c r="T147" s="176" t="s">
        <v>134</v>
      </c>
      <c r="U147" s="159">
        <v>0</v>
      </c>
      <c r="V147" s="159">
        <f>ROUND(E147*U147,2)</f>
        <v>0</v>
      </c>
      <c r="W147" s="159"/>
      <c r="X147" s="159" t="s">
        <v>151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152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ht="20" outlineLevel="1" x14ac:dyDescent="0.25">
      <c r="A148" s="156"/>
      <c r="B148" s="157"/>
      <c r="C148" s="190" t="s">
        <v>332</v>
      </c>
      <c r="D148" s="161"/>
      <c r="E148" s="162">
        <v>31.943999999999999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140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5">
      <c r="A149" s="156"/>
      <c r="B149" s="157"/>
      <c r="C149" s="190" t="s">
        <v>333</v>
      </c>
      <c r="D149" s="161"/>
      <c r="E149" s="162">
        <v>27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140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13" x14ac:dyDescent="0.25">
      <c r="A150" s="164" t="s">
        <v>127</v>
      </c>
      <c r="B150" s="165" t="s">
        <v>90</v>
      </c>
      <c r="C150" s="187" t="s">
        <v>91</v>
      </c>
      <c r="D150" s="166"/>
      <c r="E150" s="167"/>
      <c r="F150" s="168"/>
      <c r="G150" s="168">
        <f>SUMIF(AG151:AG160,"&lt;&gt;NOR",G151:G160)</f>
        <v>0</v>
      </c>
      <c r="H150" s="168"/>
      <c r="I150" s="168">
        <f>SUM(I151:I160)</f>
        <v>0</v>
      </c>
      <c r="J150" s="168"/>
      <c r="K150" s="168">
        <f>SUM(K151:K160)</f>
        <v>0</v>
      </c>
      <c r="L150" s="168"/>
      <c r="M150" s="168">
        <f>SUM(M151:M160)</f>
        <v>0</v>
      </c>
      <c r="N150" s="168"/>
      <c r="O150" s="168">
        <f>SUM(O151:O160)</f>
        <v>0.04</v>
      </c>
      <c r="P150" s="168"/>
      <c r="Q150" s="168">
        <f>SUM(Q151:Q160)</f>
        <v>0</v>
      </c>
      <c r="R150" s="168"/>
      <c r="S150" s="168"/>
      <c r="T150" s="169"/>
      <c r="U150" s="163"/>
      <c r="V150" s="163">
        <f>SUM(V151:V160)</f>
        <v>2.92</v>
      </c>
      <c r="W150" s="163"/>
      <c r="X150" s="163"/>
      <c r="AG150" t="s">
        <v>128</v>
      </c>
    </row>
    <row r="151" spans="1:60" outlineLevel="1" x14ac:dyDescent="0.25">
      <c r="A151" s="170">
        <v>55</v>
      </c>
      <c r="B151" s="171" t="s">
        <v>334</v>
      </c>
      <c r="C151" s="189" t="s">
        <v>335</v>
      </c>
      <c r="D151" s="172" t="s">
        <v>143</v>
      </c>
      <c r="E151" s="173">
        <v>216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5">
        <v>0</v>
      </c>
      <c r="O151" s="175">
        <f>ROUND(E151*N151,2)</f>
        <v>0</v>
      </c>
      <c r="P151" s="175">
        <v>0</v>
      </c>
      <c r="Q151" s="175">
        <f>ROUND(E151*P151,2)</f>
        <v>0</v>
      </c>
      <c r="R151" s="175" t="s">
        <v>336</v>
      </c>
      <c r="S151" s="175" t="s">
        <v>133</v>
      </c>
      <c r="T151" s="176" t="s">
        <v>134</v>
      </c>
      <c r="U151" s="159">
        <v>1.35E-2</v>
      </c>
      <c r="V151" s="159">
        <f>ROUND(E151*U151,2)</f>
        <v>2.92</v>
      </c>
      <c r="W151" s="159"/>
      <c r="X151" s="159" t="s">
        <v>135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136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5">
      <c r="A152" s="156"/>
      <c r="B152" s="157"/>
      <c r="C152" s="190" t="s">
        <v>337</v>
      </c>
      <c r="D152" s="161"/>
      <c r="E152" s="162">
        <v>216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140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5">
      <c r="A153" s="170">
        <v>56</v>
      </c>
      <c r="B153" s="171" t="s">
        <v>338</v>
      </c>
      <c r="C153" s="189" t="s">
        <v>339</v>
      </c>
      <c r="D153" s="172" t="s">
        <v>143</v>
      </c>
      <c r="E153" s="173">
        <v>85.721999999999994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4.2000000000000002E-4</v>
      </c>
      <c r="O153" s="175">
        <f>ROUND(E153*N153,2)</f>
        <v>0.04</v>
      </c>
      <c r="P153" s="175">
        <v>0</v>
      </c>
      <c r="Q153" s="175">
        <f>ROUND(E153*P153,2)</f>
        <v>0</v>
      </c>
      <c r="R153" s="175" t="s">
        <v>250</v>
      </c>
      <c r="S153" s="175" t="s">
        <v>133</v>
      </c>
      <c r="T153" s="176" t="s">
        <v>134</v>
      </c>
      <c r="U153" s="159">
        <v>0</v>
      </c>
      <c r="V153" s="159">
        <f>ROUND(E153*U153,2)</f>
        <v>0</v>
      </c>
      <c r="W153" s="159"/>
      <c r="X153" s="159" t="s">
        <v>151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152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5">
      <c r="A154" s="156"/>
      <c r="B154" s="157"/>
      <c r="C154" s="190" t="s">
        <v>187</v>
      </c>
      <c r="D154" s="161"/>
      <c r="E154" s="162">
        <v>31.02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140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5">
      <c r="A155" s="156"/>
      <c r="B155" s="157"/>
      <c r="C155" s="190" t="s">
        <v>340</v>
      </c>
      <c r="D155" s="161"/>
      <c r="E155" s="162">
        <v>9.702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140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5">
      <c r="A156" s="156"/>
      <c r="B156" s="157"/>
      <c r="C156" s="190" t="s">
        <v>341</v>
      </c>
      <c r="D156" s="161"/>
      <c r="E156" s="162">
        <v>10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140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5">
      <c r="A157" s="156"/>
      <c r="B157" s="157"/>
      <c r="C157" s="190" t="s">
        <v>162</v>
      </c>
      <c r="D157" s="161"/>
      <c r="E157" s="162">
        <v>15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140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5">
      <c r="A158" s="156"/>
      <c r="B158" s="157"/>
      <c r="C158" s="190" t="s">
        <v>175</v>
      </c>
      <c r="D158" s="161"/>
      <c r="E158" s="162">
        <v>20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140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5">
      <c r="A159" s="170">
        <v>57</v>
      </c>
      <c r="B159" s="171" t="s">
        <v>342</v>
      </c>
      <c r="C159" s="189" t="s">
        <v>343</v>
      </c>
      <c r="D159" s="172" t="s">
        <v>143</v>
      </c>
      <c r="E159" s="173">
        <v>248.4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5">
        <v>2.0000000000000002E-5</v>
      </c>
      <c r="O159" s="175">
        <f>ROUND(E159*N159,2)</f>
        <v>0</v>
      </c>
      <c r="P159" s="175">
        <v>0</v>
      </c>
      <c r="Q159" s="175">
        <f>ROUND(E159*P159,2)</f>
        <v>0</v>
      </c>
      <c r="R159" s="175" t="s">
        <v>275</v>
      </c>
      <c r="S159" s="175" t="s">
        <v>133</v>
      </c>
      <c r="T159" s="176" t="s">
        <v>134</v>
      </c>
      <c r="U159" s="159">
        <v>0</v>
      </c>
      <c r="V159" s="159">
        <f>ROUND(E159*U159,2)</f>
        <v>0</v>
      </c>
      <c r="W159" s="159"/>
      <c r="X159" s="159" t="s">
        <v>155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156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5">
      <c r="A160" s="156"/>
      <c r="B160" s="157"/>
      <c r="C160" s="190" t="s">
        <v>344</v>
      </c>
      <c r="D160" s="161"/>
      <c r="E160" s="162">
        <v>248.4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140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13" x14ac:dyDescent="0.25">
      <c r="A161" s="164" t="s">
        <v>127</v>
      </c>
      <c r="B161" s="165" t="s">
        <v>92</v>
      </c>
      <c r="C161" s="187" t="s">
        <v>93</v>
      </c>
      <c r="D161" s="166"/>
      <c r="E161" s="167"/>
      <c r="F161" s="168"/>
      <c r="G161" s="168">
        <f>SUMIF(AG162:AG162,"&lt;&gt;NOR",G162:G162)</f>
        <v>0</v>
      </c>
      <c r="H161" s="168"/>
      <c r="I161" s="168">
        <f>SUM(I162:I162)</f>
        <v>0</v>
      </c>
      <c r="J161" s="168"/>
      <c r="K161" s="168">
        <f>SUM(K162:K162)</f>
        <v>0</v>
      </c>
      <c r="L161" s="168"/>
      <c r="M161" s="168">
        <f>SUM(M162:M162)</f>
        <v>0</v>
      </c>
      <c r="N161" s="168"/>
      <c r="O161" s="168">
        <f>SUM(O162:O162)</f>
        <v>0</v>
      </c>
      <c r="P161" s="168"/>
      <c r="Q161" s="168">
        <f>SUM(Q162:Q162)</f>
        <v>0</v>
      </c>
      <c r="R161" s="168"/>
      <c r="S161" s="168"/>
      <c r="T161" s="169"/>
      <c r="U161" s="163"/>
      <c r="V161" s="163">
        <f>SUM(V162:V162)</f>
        <v>0</v>
      </c>
      <c r="W161" s="163"/>
      <c r="X161" s="163"/>
      <c r="AG161" t="s">
        <v>128</v>
      </c>
    </row>
    <row r="162" spans="1:60" outlineLevel="1" x14ac:dyDescent="0.25">
      <c r="A162" s="177">
        <v>58</v>
      </c>
      <c r="B162" s="178" t="s">
        <v>345</v>
      </c>
      <c r="C162" s="188" t="s">
        <v>346</v>
      </c>
      <c r="D162" s="179" t="s">
        <v>232</v>
      </c>
      <c r="E162" s="180">
        <v>1</v>
      </c>
      <c r="F162" s="181"/>
      <c r="G162" s="182">
        <f>ROUND(E162*F162,2)</f>
        <v>0</v>
      </c>
      <c r="H162" s="181"/>
      <c r="I162" s="182">
        <f>ROUND(E162*H162,2)</f>
        <v>0</v>
      </c>
      <c r="J162" s="181"/>
      <c r="K162" s="182">
        <f>ROUND(E162*J162,2)</f>
        <v>0</v>
      </c>
      <c r="L162" s="182">
        <v>21</v>
      </c>
      <c r="M162" s="182">
        <f>G162*(1+L162/100)</f>
        <v>0</v>
      </c>
      <c r="N162" s="182">
        <v>0</v>
      </c>
      <c r="O162" s="182">
        <f>ROUND(E162*N162,2)</f>
        <v>0</v>
      </c>
      <c r="P162" s="182">
        <v>0</v>
      </c>
      <c r="Q162" s="182">
        <f>ROUND(E162*P162,2)</f>
        <v>0</v>
      </c>
      <c r="R162" s="182"/>
      <c r="S162" s="182" t="s">
        <v>148</v>
      </c>
      <c r="T162" s="183" t="s">
        <v>149</v>
      </c>
      <c r="U162" s="159">
        <v>0</v>
      </c>
      <c r="V162" s="159">
        <f>ROUND(E162*U162,2)</f>
        <v>0</v>
      </c>
      <c r="W162" s="159"/>
      <c r="X162" s="159" t="s">
        <v>135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136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ht="13" x14ac:dyDescent="0.25">
      <c r="A163" s="164" t="s">
        <v>127</v>
      </c>
      <c r="B163" s="165" t="s">
        <v>94</v>
      </c>
      <c r="C163" s="187" t="s">
        <v>95</v>
      </c>
      <c r="D163" s="166"/>
      <c r="E163" s="167"/>
      <c r="F163" s="168"/>
      <c r="G163" s="168">
        <f>SUMIF(AG164:AG165,"&lt;&gt;NOR",G164:G165)</f>
        <v>0</v>
      </c>
      <c r="H163" s="168"/>
      <c r="I163" s="168">
        <f>SUM(I164:I165)</f>
        <v>0</v>
      </c>
      <c r="J163" s="168"/>
      <c r="K163" s="168">
        <f>SUM(K164:K165)</f>
        <v>0</v>
      </c>
      <c r="L163" s="168"/>
      <c r="M163" s="168">
        <f>SUM(M164:M165)</f>
        <v>0</v>
      </c>
      <c r="N163" s="168"/>
      <c r="O163" s="168">
        <f>SUM(O164:O165)</f>
        <v>0</v>
      </c>
      <c r="P163" s="168"/>
      <c r="Q163" s="168">
        <f>SUM(Q164:Q165)</f>
        <v>0</v>
      </c>
      <c r="R163" s="168"/>
      <c r="S163" s="168"/>
      <c r="T163" s="169"/>
      <c r="U163" s="163"/>
      <c r="V163" s="163">
        <f>SUM(V164:V165)</f>
        <v>0</v>
      </c>
      <c r="W163" s="163"/>
      <c r="X163" s="163"/>
      <c r="AG163" t="s">
        <v>128</v>
      </c>
    </row>
    <row r="164" spans="1:60" outlineLevel="1" x14ac:dyDescent="0.25">
      <c r="A164" s="177">
        <v>59</v>
      </c>
      <c r="B164" s="178" t="s">
        <v>347</v>
      </c>
      <c r="C164" s="188" t="s">
        <v>348</v>
      </c>
      <c r="D164" s="179" t="s">
        <v>232</v>
      </c>
      <c r="E164" s="180">
        <v>1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2">
        <v>0</v>
      </c>
      <c r="O164" s="182">
        <f>ROUND(E164*N164,2)</f>
        <v>0</v>
      </c>
      <c r="P164" s="182">
        <v>0</v>
      </c>
      <c r="Q164" s="182">
        <f>ROUND(E164*P164,2)</f>
        <v>0</v>
      </c>
      <c r="R164" s="182"/>
      <c r="S164" s="182" t="s">
        <v>148</v>
      </c>
      <c r="T164" s="183" t="s">
        <v>149</v>
      </c>
      <c r="U164" s="159">
        <v>0</v>
      </c>
      <c r="V164" s="159">
        <f>ROUND(E164*U164,2)</f>
        <v>0</v>
      </c>
      <c r="W164" s="159"/>
      <c r="X164" s="159" t="s">
        <v>135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136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5">
      <c r="A165" s="177">
        <v>60</v>
      </c>
      <c r="B165" s="178" t="s">
        <v>349</v>
      </c>
      <c r="C165" s="188" t="s">
        <v>350</v>
      </c>
      <c r="D165" s="179" t="s">
        <v>232</v>
      </c>
      <c r="E165" s="180">
        <v>1</v>
      </c>
      <c r="F165" s="181"/>
      <c r="G165" s="182">
        <f>ROUND(E165*F165,2)</f>
        <v>0</v>
      </c>
      <c r="H165" s="181"/>
      <c r="I165" s="182">
        <f>ROUND(E165*H165,2)</f>
        <v>0</v>
      </c>
      <c r="J165" s="181"/>
      <c r="K165" s="182">
        <f>ROUND(E165*J165,2)</f>
        <v>0</v>
      </c>
      <c r="L165" s="182">
        <v>21</v>
      </c>
      <c r="M165" s="182">
        <f>G165*(1+L165/100)</f>
        <v>0</v>
      </c>
      <c r="N165" s="182">
        <v>0</v>
      </c>
      <c r="O165" s="182">
        <f>ROUND(E165*N165,2)</f>
        <v>0</v>
      </c>
      <c r="P165" s="182">
        <v>0</v>
      </c>
      <c r="Q165" s="182">
        <f>ROUND(E165*P165,2)</f>
        <v>0</v>
      </c>
      <c r="R165" s="182"/>
      <c r="S165" s="182" t="s">
        <v>148</v>
      </c>
      <c r="T165" s="183" t="s">
        <v>149</v>
      </c>
      <c r="U165" s="159">
        <v>0</v>
      </c>
      <c r="V165" s="159">
        <f>ROUND(E165*U165,2)</f>
        <v>0</v>
      </c>
      <c r="W165" s="159"/>
      <c r="X165" s="159" t="s">
        <v>135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136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13" x14ac:dyDescent="0.25">
      <c r="A166" s="164" t="s">
        <v>127</v>
      </c>
      <c r="B166" s="165" t="s">
        <v>96</v>
      </c>
      <c r="C166" s="187" t="s">
        <v>97</v>
      </c>
      <c r="D166" s="166"/>
      <c r="E166" s="167"/>
      <c r="F166" s="168"/>
      <c r="G166" s="168">
        <f>SUMIF(AG167:AG171,"&lt;&gt;NOR",G167:G171)</f>
        <v>0</v>
      </c>
      <c r="H166" s="168"/>
      <c r="I166" s="168">
        <f>SUM(I167:I171)</f>
        <v>0</v>
      </c>
      <c r="J166" s="168"/>
      <c r="K166" s="168">
        <f>SUM(K167:K171)</f>
        <v>0</v>
      </c>
      <c r="L166" s="168"/>
      <c r="M166" s="168">
        <f>SUM(M167:M171)</f>
        <v>0</v>
      </c>
      <c r="N166" s="168"/>
      <c r="O166" s="168">
        <f>SUM(O167:O171)</f>
        <v>0</v>
      </c>
      <c r="P166" s="168"/>
      <c r="Q166" s="168">
        <f>SUM(Q167:Q171)</f>
        <v>0</v>
      </c>
      <c r="R166" s="168"/>
      <c r="S166" s="168"/>
      <c r="T166" s="169"/>
      <c r="U166" s="163"/>
      <c r="V166" s="163">
        <f>SUM(V167:V171)</f>
        <v>3.14</v>
      </c>
      <c r="W166" s="163"/>
      <c r="X166" s="163"/>
      <c r="AG166" t="s">
        <v>128</v>
      </c>
    </row>
    <row r="167" spans="1:60" outlineLevel="1" x14ac:dyDescent="0.25">
      <c r="A167" s="177">
        <v>61</v>
      </c>
      <c r="B167" s="178" t="s">
        <v>351</v>
      </c>
      <c r="C167" s="188" t="s">
        <v>352</v>
      </c>
      <c r="D167" s="179" t="s">
        <v>226</v>
      </c>
      <c r="E167" s="180">
        <v>1.6997</v>
      </c>
      <c r="F167" s="181"/>
      <c r="G167" s="182">
        <f>ROUND(E167*F167,2)</f>
        <v>0</v>
      </c>
      <c r="H167" s="181"/>
      <c r="I167" s="182">
        <f>ROUND(E167*H167,2)</f>
        <v>0</v>
      </c>
      <c r="J167" s="181"/>
      <c r="K167" s="182">
        <f>ROUND(E167*J167,2)</f>
        <v>0</v>
      </c>
      <c r="L167" s="182">
        <v>21</v>
      </c>
      <c r="M167" s="182">
        <f>G167*(1+L167/100)</f>
        <v>0</v>
      </c>
      <c r="N167" s="182">
        <v>0</v>
      </c>
      <c r="O167" s="182">
        <f>ROUND(E167*N167,2)</f>
        <v>0</v>
      </c>
      <c r="P167" s="182">
        <v>0</v>
      </c>
      <c r="Q167" s="182">
        <f>ROUND(E167*P167,2)</f>
        <v>0</v>
      </c>
      <c r="R167" s="182" t="s">
        <v>215</v>
      </c>
      <c r="S167" s="182" t="s">
        <v>133</v>
      </c>
      <c r="T167" s="183" t="s">
        <v>134</v>
      </c>
      <c r="U167" s="159">
        <v>0.49</v>
      </c>
      <c r="V167" s="159">
        <f>ROUND(E167*U167,2)</f>
        <v>0.83</v>
      </c>
      <c r="W167" s="159"/>
      <c r="X167" s="159" t="s">
        <v>353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354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5">
      <c r="A168" s="177">
        <v>62</v>
      </c>
      <c r="B168" s="178" t="s">
        <v>355</v>
      </c>
      <c r="C168" s="188" t="s">
        <v>356</v>
      </c>
      <c r="D168" s="179" t="s">
        <v>226</v>
      </c>
      <c r="E168" s="180">
        <v>15.2973</v>
      </c>
      <c r="F168" s="181"/>
      <c r="G168" s="182">
        <f>ROUND(E168*F168,2)</f>
        <v>0</v>
      </c>
      <c r="H168" s="181"/>
      <c r="I168" s="182">
        <f>ROUND(E168*H168,2)</f>
        <v>0</v>
      </c>
      <c r="J168" s="181"/>
      <c r="K168" s="182">
        <f>ROUND(E168*J168,2)</f>
        <v>0</v>
      </c>
      <c r="L168" s="182">
        <v>21</v>
      </c>
      <c r="M168" s="182">
        <f>G168*(1+L168/100)</f>
        <v>0</v>
      </c>
      <c r="N168" s="182">
        <v>0</v>
      </c>
      <c r="O168" s="182">
        <f>ROUND(E168*N168,2)</f>
        <v>0</v>
      </c>
      <c r="P168" s="182">
        <v>0</v>
      </c>
      <c r="Q168" s="182">
        <f>ROUND(E168*P168,2)</f>
        <v>0</v>
      </c>
      <c r="R168" s="182" t="s">
        <v>215</v>
      </c>
      <c r="S168" s="182" t="s">
        <v>133</v>
      </c>
      <c r="T168" s="183" t="s">
        <v>134</v>
      </c>
      <c r="U168" s="159">
        <v>0</v>
      </c>
      <c r="V168" s="159">
        <f>ROUND(E168*U168,2)</f>
        <v>0</v>
      </c>
      <c r="W168" s="159"/>
      <c r="X168" s="159" t="s">
        <v>353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354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5">
      <c r="A169" s="177">
        <v>63</v>
      </c>
      <c r="B169" s="178" t="s">
        <v>357</v>
      </c>
      <c r="C169" s="188" t="s">
        <v>358</v>
      </c>
      <c r="D169" s="179" t="s">
        <v>226</v>
      </c>
      <c r="E169" s="180">
        <v>1.6997</v>
      </c>
      <c r="F169" s="181"/>
      <c r="G169" s="182">
        <f>ROUND(E169*F169,2)</f>
        <v>0</v>
      </c>
      <c r="H169" s="181"/>
      <c r="I169" s="182">
        <f>ROUND(E169*H169,2)</f>
        <v>0</v>
      </c>
      <c r="J169" s="181"/>
      <c r="K169" s="182">
        <f>ROUND(E169*J169,2)</f>
        <v>0</v>
      </c>
      <c r="L169" s="182">
        <v>21</v>
      </c>
      <c r="M169" s="182">
        <f>G169*(1+L169/100)</f>
        <v>0</v>
      </c>
      <c r="N169" s="182">
        <v>0</v>
      </c>
      <c r="O169" s="182">
        <f>ROUND(E169*N169,2)</f>
        <v>0</v>
      </c>
      <c r="P169" s="182">
        <v>0</v>
      </c>
      <c r="Q169" s="182">
        <f>ROUND(E169*P169,2)</f>
        <v>0</v>
      </c>
      <c r="R169" s="182" t="s">
        <v>215</v>
      </c>
      <c r="S169" s="182" t="s">
        <v>133</v>
      </c>
      <c r="T169" s="183" t="s">
        <v>134</v>
      </c>
      <c r="U169" s="159">
        <v>0.94199999999999995</v>
      </c>
      <c r="V169" s="159">
        <f>ROUND(E169*U169,2)</f>
        <v>1.6</v>
      </c>
      <c r="W169" s="159"/>
      <c r="X169" s="159" t="s">
        <v>353</v>
      </c>
      <c r="Y169" s="149"/>
      <c r="Z169" s="149"/>
      <c r="AA169" s="149"/>
      <c r="AB169" s="149"/>
      <c r="AC169" s="149"/>
      <c r="AD169" s="149"/>
      <c r="AE169" s="149"/>
      <c r="AF169" s="149"/>
      <c r="AG169" s="149" t="s">
        <v>354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5">
      <c r="A170" s="177">
        <v>64</v>
      </c>
      <c r="B170" s="178" t="s">
        <v>359</v>
      </c>
      <c r="C170" s="188" t="s">
        <v>360</v>
      </c>
      <c r="D170" s="179" t="s">
        <v>226</v>
      </c>
      <c r="E170" s="180">
        <v>6.7988</v>
      </c>
      <c r="F170" s="181"/>
      <c r="G170" s="182">
        <f>ROUND(E170*F170,2)</f>
        <v>0</v>
      </c>
      <c r="H170" s="181"/>
      <c r="I170" s="182">
        <f>ROUND(E170*H170,2)</f>
        <v>0</v>
      </c>
      <c r="J170" s="181"/>
      <c r="K170" s="182">
        <f>ROUND(E170*J170,2)</f>
        <v>0</v>
      </c>
      <c r="L170" s="182">
        <v>21</v>
      </c>
      <c r="M170" s="182">
        <f>G170*(1+L170/100)</f>
        <v>0</v>
      </c>
      <c r="N170" s="182">
        <v>0</v>
      </c>
      <c r="O170" s="182">
        <f>ROUND(E170*N170,2)</f>
        <v>0</v>
      </c>
      <c r="P170" s="182">
        <v>0</v>
      </c>
      <c r="Q170" s="182">
        <f>ROUND(E170*P170,2)</f>
        <v>0</v>
      </c>
      <c r="R170" s="182" t="s">
        <v>215</v>
      </c>
      <c r="S170" s="182" t="s">
        <v>133</v>
      </c>
      <c r="T170" s="183" t="s">
        <v>134</v>
      </c>
      <c r="U170" s="159">
        <v>0.105</v>
      </c>
      <c r="V170" s="159">
        <f>ROUND(E170*U170,2)</f>
        <v>0.71</v>
      </c>
      <c r="W170" s="159"/>
      <c r="X170" s="159" t="s">
        <v>353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354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5">
      <c r="A171" s="177">
        <v>65</v>
      </c>
      <c r="B171" s="178" t="s">
        <v>361</v>
      </c>
      <c r="C171" s="188" t="s">
        <v>362</v>
      </c>
      <c r="D171" s="179" t="s">
        <v>226</v>
      </c>
      <c r="E171" s="180">
        <v>1.6997</v>
      </c>
      <c r="F171" s="181"/>
      <c r="G171" s="182">
        <f>ROUND(E171*F171,2)</f>
        <v>0</v>
      </c>
      <c r="H171" s="181"/>
      <c r="I171" s="182">
        <f>ROUND(E171*H171,2)</f>
        <v>0</v>
      </c>
      <c r="J171" s="181"/>
      <c r="K171" s="182">
        <f>ROUND(E171*J171,2)</f>
        <v>0</v>
      </c>
      <c r="L171" s="182">
        <v>21</v>
      </c>
      <c r="M171" s="182">
        <f>G171*(1+L171/100)</f>
        <v>0</v>
      </c>
      <c r="N171" s="182">
        <v>0</v>
      </c>
      <c r="O171" s="182">
        <f>ROUND(E171*N171,2)</f>
        <v>0</v>
      </c>
      <c r="P171" s="182">
        <v>0</v>
      </c>
      <c r="Q171" s="182">
        <f>ROUND(E171*P171,2)</f>
        <v>0</v>
      </c>
      <c r="R171" s="182" t="s">
        <v>215</v>
      </c>
      <c r="S171" s="182" t="s">
        <v>363</v>
      </c>
      <c r="T171" s="183" t="s">
        <v>134</v>
      </c>
      <c r="U171" s="159">
        <v>0</v>
      </c>
      <c r="V171" s="159">
        <f>ROUND(E171*U171,2)</f>
        <v>0</v>
      </c>
      <c r="W171" s="159"/>
      <c r="X171" s="159" t="s">
        <v>353</v>
      </c>
      <c r="Y171" s="149"/>
      <c r="Z171" s="149"/>
      <c r="AA171" s="149"/>
      <c r="AB171" s="149"/>
      <c r="AC171" s="149"/>
      <c r="AD171" s="149"/>
      <c r="AE171" s="149"/>
      <c r="AF171" s="149"/>
      <c r="AG171" s="149" t="s">
        <v>354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13" x14ac:dyDescent="0.25">
      <c r="A172" s="164" t="s">
        <v>127</v>
      </c>
      <c r="B172" s="165" t="s">
        <v>99</v>
      </c>
      <c r="C172" s="187" t="s">
        <v>27</v>
      </c>
      <c r="D172" s="166"/>
      <c r="E172" s="167"/>
      <c r="F172" s="168"/>
      <c r="G172" s="168">
        <f>SUMIF(AG173:AG182,"&lt;&gt;NOR",G173:G182)</f>
        <v>200000</v>
      </c>
      <c r="H172" s="168"/>
      <c r="I172" s="168">
        <f>SUM(I173:I182)</f>
        <v>0</v>
      </c>
      <c r="J172" s="168"/>
      <c r="K172" s="168">
        <f>SUM(K173:K182)</f>
        <v>0</v>
      </c>
      <c r="L172" s="168"/>
      <c r="M172" s="168">
        <f>SUM(M173:M182)</f>
        <v>242000</v>
      </c>
      <c r="N172" s="168"/>
      <c r="O172" s="168">
        <f>SUM(O173:O182)</f>
        <v>0</v>
      </c>
      <c r="P172" s="168"/>
      <c r="Q172" s="168">
        <f>SUM(Q173:Q182)</f>
        <v>0</v>
      </c>
      <c r="R172" s="168"/>
      <c r="S172" s="168"/>
      <c r="T172" s="169"/>
      <c r="U172" s="163"/>
      <c r="V172" s="163">
        <f>SUM(V173:V182)</f>
        <v>0</v>
      </c>
      <c r="W172" s="163"/>
      <c r="X172" s="163"/>
      <c r="AG172" t="s">
        <v>128</v>
      </c>
    </row>
    <row r="173" spans="1:60" outlineLevel="1" x14ac:dyDescent="0.25">
      <c r="A173" s="177">
        <v>66</v>
      </c>
      <c r="B173" s="178" t="s">
        <v>364</v>
      </c>
      <c r="C173" s="188" t="s">
        <v>365</v>
      </c>
      <c r="D173" s="179" t="s">
        <v>366</v>
      </c>
      <c r="E173" s="180">
        <v>1</v>
      </c>
      <c r="F173" s="181"/>
      <c r="G173" s="182">
        <f t="shared" ref="G173:G182" si="0">ROUND(E173*F173,2)</f>
        <v>0</v>
      </c>
      <c r="H173" s="181"/>
      <c r="I173" s="182">
        <f t="shared" ref="I173:I182" si="1">ROUND(E173*H173,2)</f>
        <v>0</v>
      </c>
      <c r="J173" s="181"/>
      <c r="K173" s="182">
        <f t="shared" ref="K173:K182" si="2">ROUND(E173*J173,2)</f>
        <v>0</v>
      </c>
      <c r="L173" s="182">
        <v>21</v>
      </c>
      <c r="M173" s="182">
        <f t="shared" ref="M173:M182" si="3">G173*(1+L173/100)</f>
        <v>0</v>
      </c>
      <c r="N173" s="182">
        <v>0</v>
      </c>
      <c r="O173" s="182">
        <f t="shared" ref="O173:O182" si="4">ROUND(E173*N173,2)</f>
        <v>0</v>
      </c>
      <c r="P173" s="182">
        <v>0</v>
      </c>
      <c r="Q173" s="182">
        <f t="shared" ref="Q173:Q182" si="5">ROUND(E173*P173,2)</f>
        <v>0</v>
      </c>
      <c r="R173" s="182"/>
      <c r="S173" s="182" t="s">
        <v>133</v>
      </c>
      <c r="T173" s="183" t="s">
        <v>149</v>
      </c>
      <c r="U173" s="159">
        <v>0</v>
      </c>
      <c r="V173" s="159">
        <f t="shared" ref="V173:V182" si="6">ROUND(E173*U173,2)</f>
        <v>0</v>
      </c>
      <c r="W173" s="159"/>
      <c r="X173" s="159" t="s">
        <v>367</v>
      </c>
      <c r="Y173" s="149"/>
      <c r="Z173" s="149"/>
      <c r="AA173" s="149"/>
      <c r="AB173" s="149"/>
      <c r="AC173" s="149"/>
      <c r="AD173" s="149"/>
      <c r="AE173" s="149"/>
      <c r="AF173" s="149"/>
      <c r="AG173" s="149" t="s">
        <v>368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5">
      <c r="A174" s="177">
        <v>67</v>
      </c>
      <c r="B174" s="178" t="s">
        <v>369</v>
      </c>
      <c r="C174" s="188" t="s">
        <v>370</v>
      </c>
      <c r="D174" s="179" t="s">
        <v>366</v>
      </c>
      <c r="E174" s="180">
        <v>1</v>
      </c>
      <c r="F174" s="181"/>
      <c r="G174" s="182">
        <f t="shared" si="0"/>
        <v>0</v>
      </c>
      <c r="H174" s="181"/>
      <c r="I174" s="182">
        <f t="shared" si="1"/>
        <v>0</v>
      </c>
      <c r="J174" s="181"/>
      <c r="K174" s="182">
        <f t="shared" si="2"/>
        <v>0</v>
      </c>
      <c r="L174" s="182">
        <v>21</v>
      </c>
      <c r="M174" s="182">
        <f t="shared" si="3"/>
        <v>0</v>
      </c>
      <c r="N174" s="182">
        <v>0</v>
      </c>
      <c r="O174" s="182">
        <f t="shared" si="4"/>
        <v>0</v>
      </c>
      <c r="P174" s="182">
        <v>0</v>
      </c>
      <c r="Q174" s="182">
        <f t="shared" si="5"/>
        <v>0</v>
      </c>
      <c r="R174" s="182"/>
      <c r="S174" s="182" t="s">
        <v>133</v>
      </c>
      <c r="T174" s="183" t="s">
        <v>149</v>
      </c>
      <c r="U174" s="159">
        <v>0</v>
      </c>
      <c r="V174" s="159">
        <f t="shared" si="6"/>
        <v>0</v>
      </c>
      <c r="W174" s="159"/>
      <c r="X174" s="159" t="s">
        <v>367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368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5">
      <c r="A175" s="177">
        <v>68</v>
      </c>
      <c r="B175" s="178" t="s">
        <v>371</v>
      </c>
      <c r="C175" s="188" t="s">
        <v>372</v>
      </c>
      <c r="D175" s="179" t="s">
        <v>366</v>
      </c>
      <c r="E175" s="180">
        <v>1</v>
      </c>
      <c r="F175" s="181"/>
      <c r="G175" s="182">
        <f t="shared" si="0"/>
        <v>0</v>
      </c>
      <c r="H175" s="181"/>
      <c r="I175" s="182">
        <f t="shared" si="1"/>
        <v>0</v>
      </c>
      <c r="J175" s="181"/>
      <c r="K175" s="182">
        <f t="shared" si="2"/>
        <v>0</v>
      </c>
      <c r="L175" s="182">
        <v>21</v>
      </c>
      <c r="M175" s="182">
        <f t="shared" si="3"/>
        <v>0</v>
      </c>
      <c r="N175" s="182">
        <v>0</v>
      </c>
      <c r="O175" s="182">
        <f t="shared" si="4"/>
        <v>0</v>
      </c>
      <c r="P175" s="182">
        <v>0</v>
      </c>
      <c r="Q175" s="182">
        <f t="shared" si="5"/>
        <v>0</v>
      </c>
      <c r="R175" s="182"/>
      <c r="S175" s="182" t="s">
        <v>133</v>
      </c>
      <c r="T175" s="183" t="s">
        <v>149</v>
      </c>
      <c r="U175" s="159">
        <v>0</v>
      </c>
      <c r="V175" s="159">
        <f t="shared" si="6"/>
        <v>0</v>
      </c>
      <c r="W175" s="159"/>
      <c r="X175" s="159" t="s">
        <v>367</v>
      </c>
      <c r="Y175" s="149"/>
      <c r="Z175" s="149"/>
      <c r="AA175" s="149"/>
      <c r="AB175" s="149"/>
      <c r="AC175" s="149"/>
      <c r="AD175" s="149"/>
      <c r="AE175" s="149"/>
      <c r="AF175" s="149"/>
      <c r="AG175" s="149" t="s">
        <v>373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5">
      <c r="A176" s="177">
        <v>69</v>
      </c>
      <c r="B176" s="178" t="s">
        <v>374</v>
      </c>
      <c r="C176" s="188" t="s">
        <v>375</v>
      </c>
      <c r="D176" s="179" t="s">
        <v>366</v>
      </c>
      <c r="E176" s="180">
        <v>1</v>
      </c>
      <c r="F176" s="181"/>
      <c r="G176" s="182">
        <f t="shared" si="0"/>
        <v>0</v>
      </c>
      <c r="H176" s="181"/>
      <c r="I176" s="182">
        <f t="shared" si="1"/>
        <v>0</v>
      </c>
      <c r="J176" s="181"/>
      <c r="K176" s="182">
        <f t="shared" si="2"/>
        <v>0</v>
      </c>
      <c r="L176" s="182">
        <v>21</v>
      </c>
      <c r="M176" s="182">
        <f t="shared" si="3"/>
        <v>0</v>
      </c>
      <c r="N176" s="182">
        <v>0</v>
      </c>
      <c r="O176" s="182">
        <f t="shared" si="4"/>
        <v>0</v>
      </c>
      <c r="P176" s="182">
        <v>0</v>
      </c>
      <c r="Q176" s="182">
        <f t="shared" si="5"/>
        <v>0</v>
      </c>
      <c r="R176" s="182"/>
      <c r="S176" s="182" t="s">
        <v>133</v>
      </c>
      <c r="T176" s="183" t="s">
        <v>149</v>
      </c>
      <c r="U176" s="159">
        <v>0</v>
      </c>
      <c r="V176" s="159">
        <f t="shared" si="6"/>
        <v>0</v>
      </c>
      <c r="W176" s="159"/>
      <c r="X176" s="159" t="s">
        <v>367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368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5">
      <c r="A177" s="177">
        <v>70</v>
      </c>
      <c r="B177" s="178" t="s">
        <v>376</v>
      </c>
      <c r="C177" s="188" t="s">
        <v>377</v>
      </c>
      <c r="D177" s="179" t="s">
        <v>366</v>
      </c>
      <c r="E177" s="180">
        <v>1</v>
      </c>
      <c r="F177" s="181"/>
      <c r="G177" s="182">
        <f t="shared" si="0"/>
        <v>0</v>
      </c>
      <c r="H177" s="181"/>
      <c r="I177" s="182">
        <f t="shared" si="1"/>
        <v>0</v>
      </c>
      <c r="J177" s="181"/>
      <c r="K177" s="182">
        <f t="shared" si="2"/>
        <v>0</v>
      </c>
      <c r="L177" s="182">
        <v>21</v>
      </c>
      <c r="M177" s="182">
        <f t="shared" si="3"/>
        <v>0</v>
      </c>
      <c r="N177" s="182">
        <v>0</v>
      </c>
      <c r="O177" s="182">
        <f t="shared" si="4"/>
        <v>0</v>
      </c>
      <c r="P177" s="182">
        <v>0</v>
      </c>
      <c r="Q177" s="182">
        <f t="shared" si="5"/>
        <v>0</v>
      </c>
      <c r="R177" s="182"/>
      <c r="S177" s="182" t="s">
        <v>133</v>
      </c>
      <c r="T177" s="183" t="s">
        <v>149</v>
      </c>
      <c r="U177" s="159">
        <v>0</v>
      </c>
      <c r="V177" s="159">
        <f t="shared" si="6"/>
        <v>0</v>
      </c>
      <c r="W177" s="159"/>
      <c r="X177" s="159" t="s">
        <v>367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378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5">
      <c r="A178" s="177">
        <v>71</v>
      </c>
      <c r="B178" s="178" t="s">
        <v>379</v>
      </c>
      <c r="C178" s="188" t="s">
        <v>380</v>
      </c>
      <c r="D178" s="179" t="s">
        <v>366</v>
      </c>
      <c r="E178" s="180">
        <v>1</v>
      </c>
      <c r="F178" s="181"/>
      <c r="G178" s="182">
        <f t="shared" si="0"/>
        <v>0</v>
      </c>
      <c r="H178" s="181"/>
      <c r="I178" s="182">
        <f t="shared" si="1"/>
        <v>0</v>
      </c>
      <c r="J178" s="181"/>
      <c r="K178" s="182">
        <f t="shared" si="2"/>
        <v>0</v>
      </c>
      <c r="L178" s="182">
        <v>21</v>
      </c>
      <c r="M178" s="182">
        <f t="shared" si="3"/>
        <v>0</v>
      </c>
      <c r="N178" s="182">
        <v>0</v>
      </c>
      <c r="O178" s="182">
        <f t="shared" si="4"/>
        <v>0</v>
      </c>
      <c r="P178" s="182">
        <v>0</v>
      </c>
      <c r="Q178" s="182">
        <f t="shared" si="5"/>
        <v>0</v>
      </c>
      <c r="R178" s="182"/>
      <c r="S178" s="182" t="s">
        <v>133</v>
      </c>
      <c r="T178" s="183" t="s">
        <v>149</v>
      </c>
      <c r="U178" s="159">
        <v>0</v>
      </c>
      <c r="V178" s="159">
        <f t="shared" si="6"/>
        <v>0</v>
      </c>
      <c r="W178" s="159"/>
      <c r="X178" s="159" t="s">
        <v>367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378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5">
      <c r="A179" s="177">
        <v>72</v>
      </c>
      <c r="B179" s="178" t="s">
        <v>381</v>
      </c>
      <c r="C179" s="188" t="s">
        <v>382</v>
      </c>
      <c r="D179" s="179" t="s">
        <v>366</v>
      </c>
      <c r="E179" s="180">
        <v>1</v>
      </c>
      <c r="F179" s="181"/>
      <c r="G179" s="182">
        <f t="shared" si="0"/>
        <v>0</v>
      </c>
      <c r="H179" s="181"/>
      <c r="I179" s="182">
        <f t="shared" si="1"/>
        <v>0</v>
      </c>
      <c r="J179" s="181"/>
      <c r="K179" s="182">
        <f t="shared" si="2"/>
        <v>0</v>
      </c>
      <c r="L179" s="182">
        <v>21</v>
      </c>
      <c r="M179" s="182">
        <f t="shared" si="3"/>
        <v>0</v>
      </c>
      <c r="N179" s="182">
        <v>0</v>
      </c>
      <c r="O179" s="182">
        <f t="shared" si="4"/>
        <v>0</v>
      </c>
      <c r="P179" s="182">
        <v>0</v>
      </c>
      <c r="Q179" s="182">
        <f t="shared" si="5"/>
        <v>0</v>
      </c>
      <c r="R179" s="182"/>
      <c r="S179" s="182" t="s">
        <v>133</v>
      </c>
      <c r="T179" s="183" t="s">
        <v>149</v>
      </c>
      <c r="U179" s="159">
        <v>0</v>
      </c>
      <c r="V179" s="159">
        <f t="shared" si="6"/>
        <v>0</v>
      </c>
      <c r="W179" s="159"/>
      <c r="X179" s="159" t="s">
        <v>367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378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5">
      <c r="A180" s="177">
        <v>73</v>
      </c>
      <c r="B180" s="178" t="s">
        <v>383</v>
      </c>
      <c r="C180" s="188" t="s">
        <v>384</v>
      </c>
      <c r="D180" s="179" t="s">
        <v>366</v>
      </c>
      <c r="E180" s="180">
        <v>1</v>
      </c>
      <c r="F180" s="181"/>
      <c r="G180" s="182">
        <f t="shared" si="0"/>
        <v>0</v>
      </c>
      <c r="H180" s="181"/>
      <c r="I180" s="182">
        <f t="shared" si="1"/>
        <v>0</v>
      </c>
      <c r="J180" s="181"/>
      <c r="K180" s="182">
        <f t="shared" si="2"/>
        <v>0</v>
      </c>
      <c r="L180" s="182">
        <v>21</v>
      </c>
      <c r="M180" s="182">
        <f t="shared" si="3"/>
        <v>0</v>
      </c>
      <c r="N180" s="182">
        <v>0</v>
      </c>
      <c r="O180" s="182">
        <f t="shared" si="4"/>
        <v>0</v>
      </c>
      <c r="P180" s="182">
        <v>0</v>
      </c>
      <c r="Q180" s="182">
        <f t="shared" si="5"/>
        <v>0</v>
      </c>
      <c r="R180" s="182"/>
      <c r="S180" s="182" t="s">
        <v>133</v>
      </c>
      <c r="T180" s="183" t="s">
        <v>149</v>
      </c>
      <c r="U180" s="159">
        <v>0</v>
      </c>
      <c r="V180" s="159">
        <f t="shared" si="6"/>
        <v>0</v>
      </c>
      <c r="W180" s="159"/>
      <c r="X180" s="159" t="s">
        <v>367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378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5">
      <c r="A181" s="177">
        <v>74</v>
      </c>
      <c r="B181" s="178" t="s">
        <v>385</v>
      </c>
      <c r="C181" s="188" t="s">
        <v>386</v>
      </c>
      <c r="D181" s="179" t="s">
        <v>366</v>
      </c>
      <c r="E181" s="180">
        <v>1</v>
      </c>
      <c r="F181" s="181"/>
      <c r="G181" s="182">
        <f t="shared" si="0"/>
        <v>0</v>
      </c>
      <c r="H181" s="181"/>
      <c r="I181" s="182">
        <f t="shared" si="1"/>
        <v>0</v>
      </c>
      <c r="J181" s="181"/>
      <c r="K181" s="182">
        <f t="shared" si="2"/>
        <v>0</v>
      </c>
      <c r="L181" s="182">
        <v>21</v>
      </c>
      <c r="M181" s="182">
        <f t="shared" si="3"/>
        <v>0</v>
      </c>
      <c r="N181" s="182">
        <v>0</v>
      </c>
      <c r="O181" s="182">
        <f t="shared" si="4"/>
        <v>0</v>
      </c>
      <c r="P181" s="182">
        <v>0</v>
      </c>
      <c r="Q181" s="182">
        <f t="shared" si="5"/>
        <v>0</v>
      </c>
      <c r="R181" s="182"/>
      <c r="S181" s="182" t="s">
        <v>133</v>
      </c>
      <c r="T181" s="183" t="s">
        <v>149</v>
      </c>
      <c r="U181" s="159">
        <v>0</v>
      </c>
      <c r="V181" s="159">
        <f t="shared" si="6"/>
        <v>0</v>
      </c>
      <c r="W181" s="159"/>
      <c r="X181" s="159" t="s">
        <v>367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378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5">
      <c r="A182" s="170">
        <v>75</v>
      </c>
      <c r="B182" s="171" t="s">
        <v>387</v>
      </c>
      <c r="C182" s="189" t="s">
        <v>388</v>
      </c>
      <c r="D182" s="172" t="s">
        <v>366</v>
      </c>
      <c r="E182" s="173">
        <v>1</v>
      </c>
      <c r="F182" s="174">
        <v>200000</v>
      </c>
      <c r="G182" s="175">
        <f t="shared" si="0"/>
        <v>200000</v>
      </c>
      <c r="H182" s="174"/>
      <c r="I182" s="175">
        <f t="shared" si="1"/>
        <v>0</v>
      </c>
      <c r="J182" s="174"/>
      <c r="K182" s="175">
        <f t="shared" si="2"/>
        <v>0</v>
      </c>
      <c r="L182" s="175">
        <v>21</v>
      </c>
      <c r="M182" s="175">
        <f t="shared" si="3"/>
        <v>242000</v>
      </c>
      <c r="N182" s="175">
        <v>0</v>
      </c>
      <c r="O182" s="175">
        <f t="shared" si="4"/>
        <v>0</v>
      </c>
      <c r="P182" s="175">
        <v>0</v>
      </c>
      <c r="Q182" s="175">
        <f t="shared" si="5"/>
        <v>0</v>
      </c>
      <c r="R182" s="175"/>
      <c r="S182" s="175" t="s">
        <v>133</v>
      </c>
      <c r="T182" s="176" t="s">
        <v>149</v>
      </c>
      <c r="U182" s="159">
        <v>0</v>
      </c>
      <c r="V182" s="159">
        <f t="shared" si="6"/>
        <v>0</v>
      </c>
      <c r="W182" s="159"/>
      <c r="X182" s="159" t="s">
        <v>367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368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x14ac:dyDescent="0.25">
      <c r="A183" s="3"/>
      <c r="B183" s="4"/>
      <c r="C183" s="192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v>15</v>
      </c>
      <c r="AF183">
        <v>21</v>
      </c>
      <c r="AG183" t="s">
        <v>114</v>
      </c>
    </row>
    <row r="184" spans="1:60" ht="13" x14ac:dyDescent="0.25">
      <c r="A184" s="152"/>
      <c r="B184" s="153" t="s">
        <v>29</v>
      </c>
      <c r="C184" s="193"/>
      <c r="D184" s="154"/>
      <c r="E184" s="155"/>
      <c r="F184" s="155"/>
      <c r="G184" s="186">
        <f>G8+G20+G24+G41+G50+G58+G66+G69+G71+G78+G105+G125+G140+G150+G161+G163+G166+G172</f>
        <v>200000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E184">
        <f>SUMIF(L7:L182,AE183,G7:G182)</f>
        <v>0</v>
      </c>
      <c r="AF184">
        <f>SUMIF(L7:L182,AF183,G7:G182)</f>
        <v>200000</v>
      </c>
      <c r="AG184" t="s">
        <v>389</v>
      </c>
    </row>
    <row r="185" spans="1:60" x14ac:dyDescent="0.25">
      <c r="C185" s="194"/>
      <c r="D185" s="10"/>
      <c r="AG185" t="s">
        <v>390</v>
      </c>
    </row>
    <row r="186" spans="1:60" x14ac:dyDescent="0.25">
      <c r="D186" s="10"/>
    </row>
    <row r="187" spans="1:60" x14ac:dyDescent="0.25">
      <c r="D187" s="10"/>
    </row>
    <row r="188" spans="1:60" x14ac:dyDescent="0.25">
      <c r="D188" s="10"/>
    </row>
    <row r="189" spans="1:60" x14ac:dyDescent="0.25">
      <c r="D189" s="10"/>
    </row>
    <row r="190" spans="1:60" x14ac:dyDescent="0.25">
      <c r="D190" s="10"/>
    </row>
    <row r="191" spans="1:60" x14ac:dyDescent="0.25">
      <c r="D191" s="10"/>
    </row>
    <row r="192" spans="1:60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18B" sheet="1"/>
  <mergeCells count="15">
    <mergeCell ref="C127:G127"/>
    <mergeCell ref="C134:G134"/>
    <mergeCell ref="C139:G139"/>
    <mergeCell ref="C37:G37"/>
    <mergeCell ref="C54:G54"/>
    <mergeCell ref="C68:G68"/>
    <mergeCell ref="C77:G77"/>
    <mergeCell ref="C104:G104"/>
    <mergeCell ref="C124:G124"/>
    <mergeCell ref="C29:G29"/>
    <mergeCell ref="A1:G1"/>
    <mergeCell ref="C2:G2"/>
    <mergeCell ref="C3:G3"/>
    <mergeCell ref="C4:G4"/>
    <mergeCell ref="C26:G2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Gregorová Jana</cp:lastModifiedBy>
  <cp:lastPrinted>2019-03-19T12:27:02Z</cp:lastPrinted>
  <dcterms:created xsi:type="dcterms:W3CDTF">2009-04-08T07:15:50Z</dcterms:created>
  <dcterms:modified xsi:type="dcterms:W3CDTF">2021-05-07T08:54:26Z</dcterms:modified>
</cp:coreProperties>
</file>